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R:\Users\Trevor Gonzalez\in vivo experiments\cross species capsids\1.27.20 CNS Leads\cas9-Ai9\"/>
    </mc:Choice>
  </mc:AlternateContent>
  <xr:revisionPtr revIDLastSave="0" documentId="8_{92D651D1-2C35-4E00-9759-EE7D65BD0E46}" xr6:coauthVersionLast="36" xr6:coauthVersionMax="36" xr10:uidLastSave="{00000000-0000-0000-0000-000000000000}"/>
  <bookViews>
    <workbookView xWindow="0" yWindow="0" windowWidth="28800" windowHeight="12300" activeTab="2" xr2:uid="{00000000-000D-0000-FFFF-FFFF00000000}"/>
  </bookViews>
  <sheets>
    <sheet name="Data analysis method" sheetId="1" r:id="rId1"/>
    <sheet name="std curve" sheetId="12" r:id="rId2"/>
    <sheet name="Liver, Heart, Quad, TA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5" l="1"/>
  <c r="G8" i="5"/>
  <c r="BK63" i="5"/>
  <c r="BL63" i="5" s="1"/>
  <c r="BD63" i="5"/>
  <c r="BE63" i="5" s="1"/>
  <c r="AW63" i="5"/>
  <c r="AX63" i="5" s="1"/>
  <c r="AP63" i="5"/>
  <c r="AQ63" i="5" s="1"/>
  <c r="BK62" i="5"/>
  <c r="BL62" i="5" s="1"/>
  <c r="BM62" i="5" s="1"/>
  <c r="BD62" i="5"/>
  <c r="BE62" i="5" s="1"/>
  <c r="AW62" i="5"/>
  <c r="AX62" i="5" s="1"/>
  <c r="AP62" i="5"/>
  <c r="AQ62" i="5" s="1"/>
  <c r="BK61" i="5"/>
  <c r="BL61" i="5" s="1"/>
  <c r="BD61" i="5"/>
  <c r="BE61" i="5" s="1"/>
  <c r="AW61" i="5"/>
  <c r="AX61" i="5" s="1"/>
  <c r="AP61" i="5"/>
  <c r="AQ61" i="5" s="1"/>
  <c r="BK60" i="5"/>
  <c r="BL60" i="5" s="1"/>
  <c r="BM60" i="5" s="1"/>
  <c r="BD60" i="5"/>
  <c r="BE60" i="5" s="1"/>
  <c r="AW60" i="5"/>
  <c r="AX60" i="5" s="1"/>
  <c r="AP60" i="5"/>
  <c r="AQ60" i="5" s="1"/>
  <c r="BK59" i="5"/>
  <c r="BL59" i="5" s="1"/>
  <c r="BD59" i="5"/>
  <c r="BE59" i="5" s="1"/>
  <c r="AW59" i="5"/>
  <c r="AX59" i="5" s="1"/>
  <c r="AP59" i="5"/>
  <c r="AQ59" i="5" s="1"/>
  <c r="BK58" i="5"/>
  <c r="BL58" i="5" s="1"/>
  <c r="BD58" i="5"/>
  <c r="BE58" i="5" s="1"/>
  <c r="AW58" i="5"/>
  <c r="AX58" i="5" s="1"/>
  <c r="AP58" i="5"/>
  <c r="AQ58" i="5" s="1"/>
  <c r="BK57" i="5"/>
  <c r="BL57" i="5" s="1"/>
  <c r="BD57" i="5"/>
  <c r="BE57" i="5" s="1"/>
  <c r="AW57" i="5"/>
  <c r="AX57" i="5" s="1"/>
  <c r="AP57" i="5"/>
  <c r="AQ57" i="5" s="1"/>
  <c r="BK56" i="5"/>
  <c r="BL56" i="5" s="1"/>
  <c r="BD56" i="5"/>
  <c r="BE56" i="5" s="1"/>
  <c r="AW56" i="5"/>
  <c r="AX56" i="5" s="1"/>
  <c r="AP56" i="5"/>
  <c r="AQ56" i="5" s="1"/>
  <c r="BK55" i="5"/>
  <c r="BL55" i="5" s="1"/>
  <c r="BD55" i="5"/>
  <c r="BE55" i="5" s="1"/>
  <c r="AW55" i="5"/>
  <c r="AX55" i="5" s="1"/>
  <c r="AP55" i="5"/>
  <c r="AQ55" i="5" s="1"/>
  <c r="BK54" i="5"/>
  <c r="BL54" i="5" s="1"/>
  <c r="BD54" i="5"/>
  <c r="BE54" i="5" s="1"/>
  <c r="AW54" i="5"/>
  <c r="AX54" i="5" s="1"/>
  <c r="AP54" i="5"/>
  <c r="AQ54" i="5" s="1"/>
  <c r="BK53" i="5"/>
  <c r="BL53" i="5" s="1"/>
  <c r="BD53" i="5"/>
  <c r="BE53" i="5" s="1"/>
  <c r="AW53" i="5"/>
  <c r="AX53" i="5" s="1"/>
  <c r="AP53" i="5"/>
  <c r="AQ53" i="5" s="1"/>
  <c r="BK52" i="5"/>
  <c r="BL52" i="5" s="1"/>
  <c r="BD52" i="5"/>
  <c r="BE52" i="5" s="1"/>
  <c r="AW52" i="5"/>
  <c r="AX52" i="5" s="1"/>
  <c r="AP52" i="5"/>
  <c r="AQ52" i="5" s="1"/>
  <c r="BK51" i="5"/>
  <c r="BL51" i="5" s="1"/>
  <c r="BD51" i="5"/>
  <c r="BE51" i="5" s="1"/>
  <c r="AW51" i="5"/>
  <c r="AX51" i="5" s="1"/>
  <c r="AP51" i="5"/>
  <c r="AQ51" i="5" s="1"/>
  <c r="BK50" i="5"/>
  <c r="BL50" i="5" s="1"/>
  <c r="BD50" i="5"/>
  <c r="BE50" i="5" s="1"/>
  <c r="AW50" i="5"/>
  <c r="AX50" i="5" s="1"/>
  <c r="AP50" i="5"/>
  <c r="AQ50" i="5" s="1"/>
  <c r="BK49" i="5"/>
  <c r="BL49" i="5" s="1"/>
  <c r="BD49" i="5"/>
  <c r="BE49" i="5" s="1"/>
  <c r="AW49" i="5"/>
  <c r="AX49" i="5" s="1"/>
  <c r="AP49" i="5"/>
  <c r="AQ49" i="5" s="1"/>
  <c r="BK48" i="5"/>
  <c r="BL48" i="5" s="1"/>
  <c r="BD48" i="5"/>
  <c r="BE48" i="5" s="1"/>
  <c r="AW48" i="5"/>
  <c r="AX48" i="5" s="1"/>
  <c r="AP48" i="5"/>
  <c r="AQ48" i="5" s="1"/>
  <c r="BK47" i="5"/>
  <c r="BL47" i="5" s="1"/>
  <c r="BD47" i="5"/>
  <c r="BE47" i="5" s="1"/>
  <c r="AW47" i="5"/>
  <c r="AX47" i="5" s="1"/>
  <c r="AP47" i="5"/>
  <c r="AQ47" i="5" s="1"/>
  <c r="BK46" i="5"/>
  <c r="BL46" i="5" s="1"/>
  <c r="BD46" i="5"/>
  <c r="BE46" i="5" s="1"/>
  <c r="AW46" i="5"/>
  <c r="AX46" i="5" s="1"/>
  <c r="AP46" i="5"/>
  <c r="AQ46" i="5" s="1"/>
  <c r="BK45" i="5"/>
  <c r="BL45" i="5" s="1"/>
  <c r="BD45" i="5"/>
  <c r="BE45" i="5" s="1"/>
  <c r="AW45" i="5"/>
  <c r="AX45" i="5" s="1"/>
  <c r="AP45" i="5"/>
  <c r="AQ45" i="5" s="1"/>
  <c r="BK44" i="5"/>
  <c r="BL44" i="5" s="1"/>
  <c r="BD44" i="5"/>
  <c r="BE44" i="5" s="1"/>
  <c r="AW44" i="5"/>
  <c r="AX44" i="5" s="1"/>
  <c r="AP44" i="5"/>
  <c r="AQ44" i="5" s="1"/>
  <c r="BK43" i="5"/>
  <c r="BL43" i="5" s="1"/>
  <c r="BD43" i="5"/>
  <c r="BE43" i="5" s="1"/>
  <c r="AW43" i="5"/>
  <c r="AX43" i="5" s="1"/>
  <c r="AP43" i="5"/>
  <c r="AQ43" i="5" s="1"/>
  <c r="BK42" i="5"/>
  <c r="BL42" i="5" s="1"/>
  <c r="BD42" i="5"/>
  <c r="BE42" i="5" s="1"/>
  <c r="AW42" i="5"/>
  <c r="AX42" i="5" s="1"/>
  <c r="AP42" i="5"/>
  <c r="AQ42" i="5" s="1"/>
  <c r="BK41" i="5"/>
  <c r="BL41" i="5" s="1"/>
  <c r="BD41" i="5"/>
  <c r="BE41" i="5" s="1"/>
  <c r="AW41" i="5"/>
  <c r="AX41" i="5" s="1"/>
  <c r="AP41" i="5"/>
  <c r="AQ41" i="5" s="1"/>
  <c r="BK40" i="5"/>
  <c r="BL40" i="5" s="1"/>
  <c r="BD40" i="5"/>
  <c r="BE40" i="5" s="1"/>
  <c r="AW40" i="5"/>
  <c r="AX40" i="5" s="1"/>
  <c r="AP40" i="5"/>
  <c r="AQ40" i="5" s="1"/>
  <c r="BK39" i="5"/>
  <c r="BL39" i="5" s="1"/>
  <c r="BD39" i="5"/>
  <c r="BE39" i="5" s="1"/>
  <c r="AW39" i="5"/>
  <c r="AX39" i="5" s="1"/>
  <c r="AP39" i="5"/>
  <c r="AQ39" i="5" s="1"/>
  <c r="BK38" i="5"/>
  <c r="BL38" i="5" s="1"/>
  <c r="BD38" i="5"/>
  <c r="BE38" i="5" s="1"/>
  <c r="AW38" i="5"/>
  <c r="AX38" i="5" s="1"/>
  <c r="AP38" i="5"/>
  <c r="AQ38" i="5" s="1"/>
  <c r="BK37" i="5"/>
  <c r="BL37" i="5" s="1"/>
  <c r="BD37" i="5"/>
  <c r="BE37" i="5" s="1"/>
  <c r="AW37" i="5"/>
  <c r="AX37" i="5" s="1"/>
  <c r="AP37" i="5"/>
  <c r="AQ37" i="5" s="1"/>
  <c r="BK36" i="5"/>
  <c r="BL36" i="5" s="1"/>
  <c r="BD36" i="5"/>
  <c r="BE36" i="5" s="1"/>
  <c r="AW36" i="5"/>
  <c r="AX36" i="5" s="1"/>
  <c r="AP36" i="5"/>
  <c r="AQ36" i="5" s="1"/>
  <c r="BK35" i="5"/>
  <c r="BL35" i="5" s="1"/>
  <c r="BD35" i="5"/>
  <c r="BE35" i="5" s="1"/>
  <c r="AW35" i="5"/>
  <c r="AX35" i="5" s="1"/>
  <c r="AP35" i="5"/>
  <c r="AQ35" i="5" s="1"/>
  <c r="BK34" i="5"/>
  <c r="BL34" i="5" s="1"/>
  <c r="BD34" i="5"/>
  <c r="BE34" i="5" s="1"/>
  <c r="AW34" i="5"/>
  <c r="AX34" i="5" s="1"/>
  <c r="AP34" i="5"/>
  <c r="AQ34" i="5" s="1"/>
  <c r="BK33" i="5"/>
  <c r="BL33" i="5" s="1"/>
  <c r="BD33" i="5"/>
  <c r="BE33" i="5" s="1"/>
  <c r="AW33" i="5"/>
  <c r="AX33" i="5" s="1"/>
  <c r="AP33" i="5"/>
  <c r="AQ33" i="5" s="1"/>
  <c r="BK32" i="5"/>
  <c r="BL32" i="5" s="1"/>
  <c r="BD32" i="5"/>
  <c r="BE32" i="5" s="1"/>
  <c r="AW32" i="5"/>
  <c r="AX32" i="5" s="1"/>
  <c r="AP32" i="5"/>
  <c r="AQ32" i="5" s="1"/>
  <c r="BK31" i="5"/>
  <c r="BL31" i="5" s="1"/>
  <c r="BM30" i="5" s="1"/>
  <c r="BD31" i="5"/>
  <c r="BE31" i="5" s="1"/>
  <c r="AW31" i="5"/>
  <c r="AX31" i="5" s="1"/>
  <c r="AP31" i="5"/>
  <c r="AQ31" i="5" s="1"/>
  <c r="BK30" i="5"/>
  <c r="BL30" i="5" s="1"/>
  <c r="BD30" i="5"/>
  <c r="BE30" i="5" s="1"/>
  <c r="AW30" i="5"/>
  <c r="AX30" i="5" s="1"/>
  <c r="AP30" i="5"/>
  <c r="AQ30" i="5" s="1"/>
  <c r="BK29" i="5"/>
  <c r="BL29" i="5" s="1"/>
  <c r="BM28" i="5" s="1"/>
  <c r="BD29" i="5"/>
  <c r="BE29" i="5" s="1"/>
  <c r="AW29" i="5"/>
  <c r="AX29" i="5" s="1"/>
  <c r="AP29" i="5"/>
  <c r="AQ29" i="5" s="1"/>
  <c r="BK28" i="5"/>
  <c r="BL28" i="5" s="1"/>
  <c r="BD28" i="5"/>
  <c r="BE28" i="5" s="1"/>
  <c r="AW28" i="5"/>
  <c r="AX28" i="5" s="1"/>
  <c r="AP28" i="5"/>
  <c r="AQ28" i="5" s="1"/>
  <c r="BK27" i="5"/>
  <c r="BL27" i="5" s="1"/>
  <c r="BM26" i="5" s="1"/>
  <c r="BD27" i="5"/>
  <c r="BE27" i="5" s="1"/>
  <c r="AW27" i="5"/>
  <c r="AX27" i="5" s="1"/>
  <c r="AP27" i="5"/>
  <c r="AQ27" i="5" s="1"/>
  <c r="BK26" i="5"/>
  <c r="BL26" i="5" s="1"/>
  <c r="BD26" i="5"/>
  <c r="BE26" i="5" s="1"/>
  <c r="AW26" i="5"/>
  <c r="AX26" i="5" s="1"/>
  <c r="AP26" i="5"/>
  <c r="AQ26" i="5" s="1"/>
  <c r="BK25" i="5"/>
  <c r="BL25" i="5" s="1"/>
  <c r="BM24" i="5" s="1"/>
  <c r="BD25" i="5"/>
  <c r="BE25" i="5" s="1"/>
  <c r="AW25" i="5"/>
  <c r="AX25" i="5" s="1"/>
  <c r="AP25" i="5"/>
  <c r="AQ25" i="5" s="1"/>
  <c r="BK24" i="5"/>
  <c r="BL24" i="5" s="1"/>
  <c r="BD24" i="5"/>
  <c r="BE24" i="5" s="1"/>
  <c r="AW24" i="5"/>
  <c r="AX24" i="5" s="1"/>
  <c r="AP24" i="5"/>
  <c r="AQ24" i="5" s="1"/>
  <c r="BK23" i="5"/>
  <c r="BL23" i="5" s="1"/>
  <c r="BM22" i="5" s="1"/>
  <c r="BD23" i="5"/>
  <c r="BE23" i="5" s="1"/>
  <c r="AW23" i="5"/>
  <c r="AX23" i="5" s="1"/>
  <c r="AP23" i="5"/>
  <c r="AQ23" i="5" s="1"/>
  <c r="BK22" i="5"/>
  <c r="BL22" i="5" s="1"/>
  <c r="BD22" i="5"/>
  <c r="BE22" i="5" s="1"/>
  <c r="AW22" i="5"/>
  <c r="AX22" i="5" s="1"/>
  <c r="AP22" i="5"/>
  <c r="AQ22" i="5" s="1"/>
  <c r="BK21" i="5"/>
  <c r="BL21" i="5" s="1"/>
  <c r="BM20" i="5" s="1"/>
  <c r="BD21" i="5"/>
  <c r="BE21" i="5" s="1"/>
  <c r="AW21" i="5"/>
  <c r="AX21" i="5" s="1"/>
  <c r="AP21" i="5"/>
  <c r="AQ21" i="5" s="1"/>
  <c r="AI33" i="5"/>
  <c r="AJ33" i="5" s="1"/>
  <c r="AB33" i="5"/>
  <c r="AC33" i="5" s="1"/>
  <c r="BK20" i="5"/>
  <c r="BL20" i="5" s="1"/>
  <c r="BD20" i="5"/>
  <c r="BE20" i="5" s="1"/>
  <c r="AW20" i="5"/>
  <c r="AX20" i="5" s="1"/>
  <c r="AP20" i="5"/>
  <c r="AQ20" i="5" s="1"/>
  <c r="AI32" i="5"/>
  <c r="AJ32" i="5" s="1"/>
  <c r="AB32" i="5"/>
  <c r="AC32" i="5" s="1"/>
  <c r="BK19" i="5"/>
  <c r="BL19" i="5" s="1"/>
  <c r="BM18" i="5" s="1"/>
  <c r="BD19" i="5"/>
  <c r="BE19" i="5" s="1"/>
  <c r="AW19" i="5"/>
  <c r="AX19" i="5" s="1"/>
  <c r="AP19" i="5"/>
  <c r="AQ19" i="5" s="1"/>
  <c r="AI31" i="5"/>
  <c r="AJ31" i="5" s="1"/>
  <c r="AB31" i="5"/>
  <c r="AC31" i="5" s="1"/>
  <c r="BK18" i="5"/>
  <c r="BL18" i="5" s="1"/>
  <c r="BD18" i="5"/>
  <c r="BE18" i="5" s="1"/>
  <c r="AW18" i="5"/>
  <c r="AX18" i="5" s="1"/>
  <c r="AP18" i="5"/>
  <c r="AQ18" i="5" s="1"/>
  <c r="AI30" i="5"/>
  <c r="AJ30" i="5" s="1"/>
  <c r="AB30" i="5"/>
  <c r="AC30" i="5" s="1"/>
  <c r="BK17" i="5"/>
  <c r="BL17" i="5" s="1"/>
  <c r="BM16" i="5" s="1"/>
  <c r="BD17" i="5"/>
  <c r="BE17" i="5" s="1"/>
  <c r="AW17" i="5"/>
  <c r="AX17" i="5" s="1"/>
  <c r="AP17" i="5"/>
  <c r="AQ17" i="5" s="1"/>
  <c r="AI29" i="5"/>
  <c r="AJ29" i="5" s="1"/>
  <c r="AB29" i="5"/>
  <c r="AC29" i="5" s="1"/>
  <c r="BK16" i="5"/>
  <c r="BL16" i="5" s="1"/>
  <c r="BD16" i="5"/>
  <c r="BE16" i="5" s="1"/>
  <c r="AW16" i="5"/>
  <c r="AX16" i="5" s="1"/>
  <c r="AP16" i="5"/>
  <c r="AQ16" i="5" s="1"/>
  <c r="AI28" i="5"/>
  <c r="AJ28" i="5" s="1"/>
  <c r="AB28" i="5"/>
  <c r="AC28" i="5" s="1"/>
  <c r="BK15" i="5"/>
  <c r="BL15" i="5" s="1"/>
  <c r="BD15" i="5"/>
  <c r="BE15" i="5" s="1"/>
  <c r="AW15" i="5"/>
  <c r="AX15" i="5" s="1"/>
  <c r="AP15" i="5"/>
  <c r="AQ15" i="5" s="1"/>
  <c r="AI27" i="5"/>
  <c r="AJ27" i="5" s="1"/>
  <c r="AB27" i="5"/>
  <c r="AC27" i="5" s="1"/>
  <c r="BK14" i="5"/>
  <c r="BL14" i="5" s="1"/>
  <c r="BM14" i="5" s="1"/>
  <c r="BD14" i="5"/>
  <c r="BE14" i="5" s="1"/>
  <c r="AW14" i="5"/>
  <c r="AX14" i="5" s="1"/>
  <c r="AP14" i="5"/>
  <c r="AQ14" i="5" s="1"/>
  <c r="AI26" i="5"/>
  <c r="AJ26" i="5" s="1"/>
  <c r="AB26" i="5"/>
  <c r="AC26" i="5" s="1"/>
  <c r="BK13" i="5"/>
  <c r="BL13" i="5" s="1"/>
  <c r="BD13" i="5"/>
  <c r="BE13" i="5" s="1"/>
  <c r="AW13" i="5"/>
  <c r="AX13" i="5" s="1"/>
  <c r="AP13" i="5"/>
  <c r="AQ13" i="5" s="1"/>
  <c r="AI25" i="5"/>
  <c r="AJ25" i="5" s="1"/>
  <c r="AB25" i="5"/>
  <c r="AC25" i="5" s="1"/>
  <c r="BK12" i="5"/>
  <c r="BL12" i="5" s="1"/>
  <c r="BM12" i="5" s="1"/>
  <c r="BD12" i="5"/>
  <c r="BE12" i="5" s="1"/>
  <c r="AW12" i="5"/>
  <c r="AX12" i="5" s="1"/>
  <c r="AP12" i="5"/>
  <c r="AQ12" i="5" s="1"/>
  <c r="AI24" i="5"/>
  <c r="AJ24" i="5" s="1"/>
  <c r="AB24" i="5"/>
  <c r="AC24" i="5" s="1"/>
  <c r="BK11" i="5"/>
  <c r="BL11" i="5" s="1"/>
  <c r="BD11" i="5"/>
  <c r="BE11" i="5" s="1"/>
  <c r="AW11" i="5"/>
  <c r="AX11" i="5" s="1"/>
  <c r="AP11" i="5"/>
  <c r="AQ11" i="5" s="1"/>
  <c r="AI23" i="5"/>
  <c r="AJ23" i="5" s="1"/>
  <c r="AB23" i="5"/>
  <c r="AC23" i="5" s="1"/>
  <c r="BK10" i="5"/>
  <c r="BL10" i="5" s="1"/>
  <c r="BD10" i="5"/>
  <c r="BE10" i="5" s="1"/>
  <c r="AW10" i="5"/>
  <c r="AX10" i="5" s="1"/>
  <c r="AP10" i="5"/>
  <c r="AQ10" i="5" s="1"/>
  <c r="AI22" i="5"/>
  <c r="AJ22" i="5" s="1"/>
  <c r="AB22" i="5"/>
  <c r="AC22" i="5" s="1"/>
  <c r="BK9" i="5"/>
  <c r="BL9" i="5" s="1"/>
  <c r="BD9" i="5"/>
  <c r="BE9" i="5" s="1"/>
  <c r="AW9" i="5"/>
  <c r="AX9" i="5" s="1"/>
  <c r="AP9" i="5"/>
  <c r="AQ9" i="5" s="1"/>
  <c r="AI21" i="5"/>
  <c r="AJ21" i="5" s="1"/>
  <c r="AB21" i="5"/>
  <c r="AC21" i="5" s="1"/>
  <c r="BK8" i="5"/>
  <c r="BL8" i="5" s="1"/>
  <c r="BM8" i="5" s="1"/>
  <c r="BD8" i="5"/>
  <c r="BE8" i="5" s="1"/>
  <c r="AW8" i="5"/>
  <c r="AX8" i="5" s="1"/>
  <c r="AP8" i="5"/>
  <c r="AQ8" i="5" s="1"/>
  <c r="AI20" i="5"/>
  <c r="AJ20" i="5" s="1"/>
  <c r="AB20" i="5"/>
  <c r="AC20" i="5" s="1"/>
  <c r="BK7" i="5"/>
  <c r="BL7" i="5" s="1"/>
  <c r="BD7" i="5"/>
  <c r="BE7" i="5" s="1"/>
  <c r="AW7" i="5"/>
  <c r="AX7" i="5" s="1"/>
  <c r="AP7" i="5"/>
  <c r="AQ7" i="5" s="1"/>
  <c r="AI19" i="5"/>
  <c r="AJ19" i="5" s="1"/>
  <c r="AB19" i="5"/>
  <c r="AC19" i="5" s="1"/>
  <c r="BK6" i="5"/>
  <c r="BL6" i="5" s="1"/>
  <c r="BD6" i="5"/>
  <c r="BE6" i="5" s="1"/>
  <c r="AW6" i="5"/>
  <c r="AX6" i="5" s="1"/>
  <c r="AP6" i="5"/>
  <c r="AQ6" i="5" s="1"/>
  <c r="AI18" i="5"/>
  <c r="AJ18" i="5" s="1"/>
  <c r="AB18" i="5"/>
  <c r="AC18" i="5" s="1"/>
  <c r="BK5" i="5"/>
  <c r="BL5" i="5" s="1"/>
  <c r="BD5" i="5"/>
  <c r="BE5" i="5" s="1"/>
  <c r="AW5" i="5"/>
  <c r="AX5" i="5" s="1"/>
  <c r="AP5" i="5"/>
  <c r="AQ5" i="5" s="1"/>
  <c r="AI17" i="5"/>
  <c r="AJ17" i="5" s="1"/>
  <c r="AB17" i="5"/>
  <c r="AC17" i="5" s="1"/>
  <c r="BK4" i="5"/>
  <c r="BL4" i="5" s="1"/>
  <c r="BM4" i="5" s="1"/>
  <c r="BD4" i="5"/>
  <c r="BE4" i="5" s="1"/>
  <c r="AW4" i="5"/>
  <c r="AX4" i="5" s="1"/>
  <c r="AP4" i="5"/>
  <c r="AQ4" i="5" s="1"/>
  <c r="AI16" i="5"/>
  <c r="AJ16" i="5" s="1"/>
  <c r="AB16" i="5"/>
  <c r="AC16" i="5" s="1"/>
  <c r="AI15" i="5"/>
  <c r="AJ15" i="5" s="1"/>
  <c r="AB15" i="5"/>
  <c r="AC15" i="5" s="1"/>
  <c r="AI14" i="5"/>
  <c r="AJ14" i="5" s="1"/>
  <c r="AB14" i="5"/>
  <c r="AC14" i="5" s="1"/>
  <c r="AI13" i="5"/>
  <c r="AJ13" i="5" s="1"/>
  <c r="AB13" i="5"/>
  <c r="AC13" i="5" s="1"/>
  <c r="AI12" i="5"/>
  <c r="AJ12" i="5" s="1"/>
  <c r="AB12" i="5"/>
  <c r="AC12" i="5" s="1"/>
  <c r="AI11" i="5"/>
  <c r="AJ11" i="5" s="1"/>
  <c r="AB11" i="5"/>
  <c r="AC11" i="5" s="1"/>
  <c r="AI10" i="5"/>
  <c r="AJ10" i="5" s="1"/>
  <c r="AB10" i="5"/>
  <c r="AC10" i="5" s="1"/>
  <c r="AI9" i="5"/>
  <c r="AJ9" i="5" s="1"/>
  <c r="AB9" i="5"/>
  <c r="AC9" i="5" s="1"/>
  <c r="AI8" i="5"/>
  <c r="AJ8" i="5" s="1"/>
  <c r="AB8" i="5"/>
  <c r="AC8" i="5" s="1"/>
  <c r="AI7" i="5"/>
  <c r="AJ7" i="5" s="1"/>
  <c r="AB7" i="5"/>
  <c r="AC7" i="5" s="1"/>
  <c r="AI6" i="5"/>
  <c r="AJ6" i="5" s="1"/>
  <c r="AB6" i="5"/>
  <c r="AC6" i="5" s="1"/>
  <c r="AI5" i="5"/>
  <c r="AJ5" i="5" s="1"/>
  <c r="AB5" i="5"/>
  <c r="AC5" i="5" s="1"/>
  <c r="AI4" i="5"/>
  <c r="AJ4" i="5" s="1"/>
  <c r="AB4" i="5"/>
  <c r="AC4" i="5" s="1"/>
  <c r="AD25" i="5" l="1"/>
  <c r="AY62" i="5"/>
  <c r="BM54" i="5"/>
  <c r="AK22" i="5"/>
  <c r="AY24" i="5"/>
  <c r="AY28" i="5"/>
  <c r="BM40" i="5"/>
  <c r="AR62" i="5"/>
  <c r="AR18" i="5"/>
  <c r="AR54" i="5"/>
  <c r="AK16" i="5"/>
  <c r="AY30" i="5"/>
  <c r="AR36" i="5"/>
  <c r="AY32" i="5"/>
  <c r="AR42" i="5"/>
  <c r="BF34" i="5"/>
  <c r="AY42" i="5"/>
  <c r="AY44" i="5"/>
  <c r="AY8" i="5"/>
  <c r="AR50" i="5"/>
  <c r="BF16" i="5"/>
  <c r="BF50" i="5"/>
  <c r="AY18" i="5"/>
  <c r="BF14" i="5"/>
  <c r="BF40" i="5"/>
  <c r="BF32" i="5"/>
  <c r="AY58" i="5"/>
  <c r="AR52" i="5"/>
  <c r="AR4" i="5"/>
  <c r="AY10" i="5"/>
  <c r="AR16" i="5"/>
  <c r="AY56" i="5"/>
  <c r="AR60" i="5"/>
  <c r="AY38" i="5"/>
  <c r="AR40" i="5"/>
  <c r="BF46" i="5"/>
  <c r="BF52" i="5"/>
  <c r="BM58" i="5"/>
  <c r="BF58" i="5"/>
  <c r="BF20" i="5"/>
  <c r="BF48" i="5"/>
  <c r="AY54" i="5"/>
  <c r="BF38" i="5"/>
  <c r="AD22" i="5"/>
  <c r="BM32" i="5"/>
  <c r="AR38" i="5"/>
  <c r="AY60" i="5"/>
  <c r="AD10" i="5"/>
  <c r="AR58" i="5"/>
  <c r="BF18" i="5"/>
  <c r="BF24" i="5"/>
  <c r="BM46" i="5"/>
  <c r="AR34" i="5"/>
  <c r="BM38" i="5"/>
  <c r="BM48" i="5"/>
  <c r="AK4" i="5"/>
  <c r="AY6" i="5"/>
  <c r="BF10" i="5"/>
  <c r="AY12" i="5"/>
  <c r="AD31" i="5"/>
  <c r="AR30" i="5"/>
  <c r="BF42" i="5"/>
  <c r="BM42" i="5"/>
  <c r="AR44" i="5"/>
  <c r="AY46" i="5"/>
  <c r="BF56" i="5"/>
  <c r="BM56" i="5"/>
  <c r="AK28" i="5"/>
  <c r="AK31" i="5"/>
  <c r="AY22" i="5"/>
  <c r="AD19" i="5"/>
  <c r="AR20" i="5"/>
  <c r="AR32" i="5"/>
  <c r="AR56" i="5"/>
  <c r="BF60" i="5"/>
  <c r="BF26" i="5"/>
  <c r="BF6" i="5"/>
  <c r="BM34" i="5"/>
  <c r="AK19" i="5"/>
  <c r="AY16" i="5"/>
  <c r="AY26" i="5"/>
  <c r="AY48" i="5"/>
  <c r="AY52" i="5"/>
  <c r="AR14" i="5"/>
  <c r="AR22" i="5"/>
  <c r="AK13" i="5"/>
  <c r="AD13" i="5"/>
  <c r="BF4" i="5"/>
  <c r="AR10" i="5"/>
  <c r="AK25" i="5"/>
  <c r="AR26" i="5"/>
  <c r="BF28" i="5"/>
  <c r="AY34" i="5"/>
  <c r="AY40" i="5"/>
  <c r="BF44" i="5"/>
  <c r="AY50" i="5"/>
  <c r="BM10" i="5"/>
  <c r="AR28" i="5"/>
  <c r="BM6" i="5"/>
  <c r="AD7" i="5"/>
  <c r="AR8" i="5"/>
  <c r="AR12" i="5"/>
  <c r="AR24" i="5"/>
  <c r="BM36" i="5"/>
  <c r="BM44" i="5"/>
  <c r="BM52" i="5"/>
  <c r="AD4" i="5"/>
  <c r="AK7" i="5"/>
  <c r="AK10" i="5"/>
  <c r="AY4" i="5"/>
  <c r="AR6" i="5"/>
  <c r="BF36" i="5"/>
  <c r="BF62" i="5"/>
  <c r="AY14" i="5"/>
  <c r="BF8" i="5"/>
  <c r="AR46" i="5"/>
  <c r="AD28" i="5"/>
  <c r="AY20" i="5"/>
  <c r="BF22" i="5"/>
  <c r="BF30" i="5"/>
  <c r="BF12" i="5"/>
  <c r="AY36" i="5"/>
  <c r="AR48" i="5"/>
  <c r="BM50" i="5"/>
  <c r="BF54" i="5"/>
  <c r="C7" i="12" l="1"/>
  <c r="D7" i="12" s="1"/>
  <c r="B16" i="12" s="1"/>
  <c r="B7" i="12"/>
  <c r="B8" i="12" s="1"/>
  <c r="C6" i="12"/>
  <c r="D6" i="12" s="1"/>
  <c r="B15" i="12" s="1"/>
  <c r="B5" i="12"/>
  <c r="C8" i="12" l="1"/>
  <c r="D8" i="12" s="1"/>
  <c r="B17" i="12" s="1"/>
  <c r="B9" i="12"/>
  <c r="C9" i="12" l="1"/>
  <c r="D9" i="12" s="1"/>
  <c r="B18" i="12" s="1"/>
  <c r="B10" i="12"/>
  <c r="B11" i="12" l="1"/>
  <c r="C10" i="12"/>
  <c r="D10" i="12" s="1"/>
  <c r="B19" i="12" s="1"/>
  <c r="B12" i="12" l="1"/>
  <c r="C12" i="12" s="1"/>
  <c r="D12" i="12" s="1"/>
  <c r="B21" i="12" s="1"/>
  <c r="C11" i="12"/>
  <c r="D11" i="12" s="1"/>
  <c r="B20" i="12" s="1"/>
  <c r="T4" i="5" l="1"/>
  <c r="U4" i="5" s="1"/>
  <c r="T5" i="5"/>
  <c r="U5" i="5" s="1"/>
  <c r="T6" i="5"/>
  <c r="U6" i="5" s="1"/>
  <c r="T7" i="5"/>
  <c r="U7" i="5" s="1"/>
  <c r="T8" i="5"/>
  <c r="U8" i="5" s="1"/>
  <c r="T9" i="5"/>
  <c r="U9" i="5" s="1"/>
  <c r="T10" i="5"/>
  <c r="U10" i="5" s="1"/>
  <c r="T11" i="5"/>
  <c r="U11" i="5" s="1"/>
  <c r="T12" i="5"/>
  <c r="U12" i="5" s="1"/>
  <c r="T13" i="5"/>
  <c r="U13" i="5" s="1"/>
  <c r="T14" i="5"/>
  <c r="U14" i="5" s="1"/>
  <c r="T15" i="5"/>
  <c r="U15" i="5" s="1"/>
  <c r="T16" i="5"/>
  <c r="U16" i="5" s="1"/>
  <c r="T17" i="5"/>
  <c r="U17" i="5" s="1"/>
  <c r="T18" i="5"/>
  <c r="U18" i="5" s="1"/>
  <c r="T19" i="5"/>
  <c r="U19" i="5" s="1"/>
  <c r="T20" i="5"/>
  <c r="U20" i="5" s="1"/>
  <c r="T21" i="5"/>
  <c r="U21" i="5" s="1"/>
  <c r="T22" i="5"/>
  <c r="U22" i="5" s="1"/>
  <c r="T23" i="5"/>
  <c r="U23" i="5" s="1"/>
  <c r="T24" i="5"/>
  <c r="U24" i="5" s="1"/>
  <c r="T25" i="5"/>
  <c r="U25" i="5" s="1"/>
  <c r="T26" i="5"/>
  <c r="U26" i="5" s="1"/>
  <c r="T27" i="5"/>
  <c r="U27" i="5" s="1"/>
  <c r="T28" i="5"/>
  <c r="U28" i="5" s="1"/>
  <c r="T29" i="5"/>
  <c r="U29" i="5" s="1"/>
  <c r="T30" i="5"/>
  <c r="U30" i="5" s="1"/>
  <c r="T31" i="5"/>
  <c r="U31" i="5" s="1"/>
  <c r="T32" i="5"/>
  <c r="U32" i="5" s="1"/>
  <c r="T33" i="5"/>
  <c r="U33" i="5" s="1"/>
  <c r="M4" i="5"/>
  <c r="M5" i="5"/>
  <c r="M6" i="5"/>
  <c r="M7" i="5"/>
  <c r="M8" i="5"/>
  <c r="M9" i="5"/>
  <c r="M10" i="5"/>
  <c r="N10" i="5" s="1"/>
  <c r="M11" i="5"/>
  <c r="N11" i="5" s="1"/>
  <c r="M12" i="5"/>
  <c r="N12" i="5" s="1"/>
  <c r="M13" i="5"/>
  <c r="N13" i="5" s="1"/>
  <c r="M14" i="5"/>
  <c r="N14" i="5" s="1"/>
  <c r="M15" i="5"/>
  <c r="N15" i="5" s="1"/>
  <c r="M16" i="5"/>
  <c r="N16" i="5" s="1"/>
  <c r="M17" i="5"/>
  <c r="N17" i="5" s="1"/>
  <c r="M18" i="5"/>
  <c r="N18" i="5" s="1"/>
  <c r="M19" i="5"/>
  <c r="N19" i="5" s="1"/>
  <c r="M20" i="5"/>
  <c r="N20" i="5" s="1"/>
  <c r="M21" i="5"/>
  <c r="N21" i="5" s="1"/>
  <c r="M22" i="5"/>
  <c r="N22" i="5" s="1"/>
  <c r="M23" i="5"/>
  <c r="N23" i="5" s="1"/>
  <c r="M24" i="5"/>
  <c r="N24" i="5" s="1"/>
  <c r="M25" i="5"/>
  <c r="N25" i="5" s="1"/>
  <c r="M26" i="5"/>
  <c r="N26" i="5" s="1"/>
  <c r="M27" i="5"/>
  <c r="N27" i="5" s="1"/>
  <c r="M28" i="5"/>
  <c r="N28" i="5" s="1"/>
  <c r="M29" i="5"/>
  <c r="N29" i="5" s="1"/>
  <c r="M30" i="5"/>
  <c r="N30" i="5" s="1"/>
  <c r="M31" i="5"/>
  <c r="N31" i="5" s="1"/>
  <c r="M32" i="5"/>
  <c r="N32" i="5" s="1"/>
  <c r="M33" i="5"/>
  <c r="N33" i="5" s="1"/>
  <c r="L22" i="1"/>
  <c r="L15" i="1"/>
  <c r="O25" i="5" l="1"/>
  <c r="V16" i="5"/>
  <c r="AD16" i="5" s="1"/>
  <c r="O28" i="5"/>
  <c r="O16" i="5"/>
  <c r="O10" i="5"/>
  <c r="O31" i="5"/>
  <c r="O19" i="5"/>
  <c r="O22" i="5"/>
  <c r="O13" i="5"/>
  <c r="V31" i="5"/>
  <c r="V10" i="5"/>
  <c r="V7" i="5"/>
  <c r="V25" i="5"/>
  <c r="V13" i="5"/>
  <c r="V19" i="5"/>
  <c r="V22" i="5"/>
  <c r="V28" i="5"/>
  <c r="N9" i="5"/>
  <c r="N8" i="5"/>
  <c r="N7" i="5"/>
  <c r="N6" i="5"/>
  <c r="V4" i="5" s="1"/>
  <c r="N5" i="5"/>
  <c r="N4" i="5"/>
  <c r="G4" i="5"/>
  <c r="O4" i="5" l="1"/>
  <c r="O7" i="5"/>
</calcChain>
</file>

<file path=xl/sharedStrings.xml><?xml version="1.0" encoding="utf-8"?>
<sst xmlns="http://schemas.openxmlformats.org/spreadsheetml/2006/main" count="510" uniqueCount="103">
  <si>
    <t>Steps for analyzing qPCR data for biodistribution:</t>
  </si>
  <si>
    <r>
      <t>Copy number = 2 × ([6.022 × 10</t>
    </r>
    <r>
      <rPr>
        <vertAlign val="superscript"/>
        <sz val="11"/>
        <color rgb="FFFF0000"/>
        <rFont val="Calibri"/>
        <family val="2"/>
        <scheme val="minor"/>
      </rPr>
      <t>23</t>
    </r>
    <r>
      <rPr>
        <sz val="11"/>
        <color rgb="FFFF0000"/>
        <rFont val="Calibri"/>
        <family val="2"/>
        <scheme val="minor"/>
      </rPr>
      <t>]/[plasmid size in bp × 1 × 10</t>
    </r>
    <r>
      <rPr>
        <vertAlign val="superscript"/>
        <sz val="11"/>
        <color rgb="FFFF0000"/>
        <rFont val="Calibri"/>
        <family val="2"/>
        <scheme val="minor"/>
      </rPr>
      <t>15</t>
    </r>
    <r>
      <rPr>
        <sz val="11"/>
        <color rgb="FFFF0000"/>
        <rFont val="Calibri"/>
        <family val="2"/>
        <scheme val="minor"/>
      </rPr>
      <t xml:space="preserve"> × 650])</t>
    </r>
  </si>
  <si>
    <t>Record the Cq avg.</t>
  </si>
  <si>
    <t>Calculate fg for samples (based on std curve) (concentration mean from lightcycler software).</t>
  </si>
  <si>
    <t>Cq</t>
  </si>
  <si>
    <t>fg</t>
  </si>
  <si>
    <t>vg</t>
  </si>
  <si>
    <t>vg/ug DNA</t>
  </si>
  <si>
    <t>vg/ug DNA AVG</t>
  </si>
  <si>
    <t>Total number of ng DNA in each well transgene: 20ng (10ng * 2 ul)</t>
  </si>
  <si>
    <t>20ng</t>
  </si>
  <si>
    <t>Multiplication factor for 1ug DNA transgene</t>
  </si>
  <si>
    <t xml:space="preserve">-    </t>
  </si>
  <si>
    <t xml:space="preserve">-            </t>
  </si>
  <si>
    <t xml:space="preserve">10LP Li    </t>
  </si>
  <si>
    <t xml:space="preserve">1RP Li     </t>
  </si>
  <si>
    <t xml:space="preserve">2LP Li     </t>
  </si>
  <si>
    <t xml:space="preserve">3NP Li     </t>
  </si>
  <si>
    <t xml:space="preserve">4LP Li     </t>
  </si>
  <si>
    <t xml:space="preserve">5NP Li     </t>
  </si>
  <si>
    <t xml:space="preserve">6RP Li     </t>
  </si>
  <si>
    <t xml:space="preserve">7NP Li     </t>
  </si>
  <si>
    <t xml:space="preserve">8LP Li     </t>
  </si>
  <si>
    <t xml:space="preserve">9RP Li     </t>
  </si>
  <si>
    <t xml:space="preserve">CMV plasmid is 7101bp </t>
  </si>
  <si>
    <t xml:space="preserve">cas 9 GFP plasmid is 6440bp </t>
  </si>
  <si>
    <t>CMV * 261</t>
  </si>
  <si>
    <t>GFP * 288</t>
  </si>
  <si>
    <t>KEY</t>
  </si>
  <si>
    <t>A7</t>
  </si>
  <si>
    <t xml:space="preserve">Calculate vg/1ug DNA. </t>
  </si>
  <si>
    <t>Convert fg to vg by multiplying by 261 for CMV Sacas9 and 288 for sgRNA vector</t>
  </si>
  <si>
    <t xml:space="preserve">i.e.     (Fg sample) * (261 or 288) = vg in sample ] </t>
  </si>
  <si>
    <t>Standard Curve Calculations:</t>
  </si>
  <si>
    <t>pTR CMV Cre</t>
  </si>
  <si>
    <t>pTR CMV Cre (ng/ul)</t>
  </si>
  <si>
    <t>DD/well  (ng)</t>
  </si>
  <si>
    <t>DD/well (fg)</t>
  </si>
  <si>
    <t>Stock</t>
  </si>
  <si>
    <t>-</t>
  </si>
  <si>
    <t>1:2 Dilution</t>
  </si>
  <si>
    <t>A1</t>
  </si>
  <si>
    <t>A2</t>
  </si>
  <si>
    <t>A3</t>
  </si>
  <si>
    <t>A4</t>
  </si>
  <si>
    <t>A5</t>
  </si>
  <si>
    <t>A6</t>
  </si>
  <si>
    <t>Luc/well (fg)</t>
  </si>
  <si>
    <t>Calculate fg for std curve .</t>
  </si>
  <si>
    <t>Total number of ng DNA in each well transgene: 40ng (20ng * 2 ul)</t>
  </si>
  <si>
    <t>40ng</t>
  </si>
  <si>
    <t>Quad &amp; TA</t>
  </si>
  <si>
    <t xml:space="preserve">1RP H      </t>
  </si>
  <si>
    <t xml:space="preserve">2LP H      </t>
  </si>
  <si>
    <t xml:space="preserve">3NP H      </t>
  </si>
  <si>
    <t xml:space="preserve">4LP H      </t>
  </si>
  <si>
    <t xml:space="preserve">5NP H      </t>
  </si>
  <si>
    <t xml:space="preserve">6RP H      </t>
  </si>
  <si>
    <t xml:space="preserve">7NP H      </t>
  </si>
  <si>
    <t xml:space="preserve">8LP H      </t>
  </si>
  <si>
    <t xml:space="preserve">9RP H      </t>
  </si>
  <si>
    <t xml:space="preserve">10LP H     </t>
  </si>
  <si>
    <t xml:space="preserve">1RP Q      </t>
  </si>
  <si>
    <t xml:space="preserve">2LP Q      </t>
  </si>
  <si>
    <t xml:space="preserve">3NP Q      </t>
  </si>
  <si>
    <t xml:space="preserve">4LP Q      </t>
  </si>
  <si>
    <t xml:space="preserve">5NP Q      </t>
  </si>
  <si>
    <t xml:space="preserve">6RP Q      </t>
  </si>
  <si>
    <t xml:space="preserve">7NP Q      </t>
  </si>
  <si>
    <t xml:space="preserve">8LP Q      </t>
  </si>
  <si>
    <t xml:space="preserve">9RP Q      </t>
  </si>
  <si>
    <t xml:space="preserve">10LP Q     </t>
  </si>
  <si>
    <t xml:space="preserve">1RP TA     </t>
  </si>
  <si>
    <t xml:space="preserve">2LP TA     </t>
  </si>
  <si>
    <t xml:space="preserve">3NP TA     </t>
  </si>
  <si>
    <t xml:space="preserve">4LP TA     </t>
  </si>
  <si>
    <t xml:space="preserve">5NP TA     </t>
  </si>
  <si>
    <t xml:space="preserve">6RP TA     </t>
  </si>
  <si>
    <t xml:space="preserve">7NP TA     </t>
  </si>
  <si>
    <t xml:space="preserve">8LP TA     </t>
  </si>
  <si>
    <t xml:space="preserve">9RP TA     </t>
  </si>
  <si>
    <t xml:space="preserve">10LP TA    </t>
  </si>
  <si>
    <t>Vector 1: CMV SaCas9 replicate 1</t>
  </si>
  <si>
    <t>Vector 2: 2x U6 sgRNA1 sgRNA2 GFP replicate 2</t>
  </si>
  <si>
    <t>Vector 1: CMV SaCas9 replicate 2</t>
  </si>
  <si>
    <t>Vector 2: 2x U6 sgRNA1 sgRNA2 GFP replicate 1</t>
  </si>
  <si>
    <t>1RP      AAV9 FEMALE</t>
  </si>
  <si>
    <t>2LP      AAV9 FEMALE</t>
  </si>
  <si>
    <t>6RP      AAV9 MALE</t>
  </si>
  <si>
    <t>7NP      AAV9 MALE</t>
  </si>
  <si>
    <t>8LP      AAV9 MALE</t>
  </si>
  <si>
    <t>4LP      CC47 FEMALE</t>
  </si>
  <si>
    <t>5NP     CC47 FEMALE</t>
  </si>
  <si>
    <t>9RP      CC47 MALE</t>
  </si>
  <si>
    <t>10LP     CC47 MALE</t>
  </si>
  <si>
    <t>3NP      MOCK</t>
  </si>
  <si>
    <t>Liver replicate 1</t>
  </si>
  <si>
    <t>Liver replicate 2 &amp; Heart</t>
  </si>
  <si>
    <t>organ</t>
  </si>
  <si>
    <t>Li= Liver</t>
  </si>
  <si>
    <t>H= Heart</t>
  </si>
  <si>
    <t>Q= Quadricep</t>
  </si>
  <si>
    <t>TA= Tibialis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</si>
</sst>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1" fontId="2" fillId="3" borderId="2" xfId="0" applyNumberFormat="1" applyFont="1" applyFill="1" applyBorder="1" applyAlignment="1">
      <alignment horizontal="center"/>
    </xf>
    <xf numFmtId="11" fontId="0" fillId="3" borderId="2" xfId="0" applyNumberFormat="1" applyFont="1" applyFill="1" applyBorder="1" applyAlignment="1">
      <alignment horizontal="center"/>
    </xf>
    <xf numFmtId="0" fontId="2" fillId="4" borderId="0" xfId="0" applyFont="1" applyFill="1"/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0" fillId="4" borderId="0" xfId="0" applyFont="1" applyFill="1"/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2" xfId="0" applyFill="1" applyBorder="1"/>
    <xf numFmtId="11" fontId="0" fillId="4" borderId="2" xfId="0" applyNumberFormat="1" applyFill="1" applyBorder="1"/>
    <xf numFmtId="11" fontId="0" fillId="4" borderId="2" xfId="0" applyNumberFormat="1" applyFont="1" applyFill="1" applyBorder="1"/>
    <xf numFmtId="11" fontId="6" fillId="4" borderId="2" xfId="0" applyNumberFormat="1" applyFont="1" applyFill="1" applyBorder="1"/>
    <xf numFmtId="11" fontId="0" fillId="0" borderId="0" xfId="0" applyNumberFormat="1" applyFont="1"/>
    <xf numFmtId="11" fontId="0" fillId="0" borderId="0" xfId="0" applyNumberFormat="1"/>
    <xf numFmtId="0" fontId="0" fillId="0" borderId="0" xfId="0" applyFill="1" applyAlignment="1"/>
    <xf numFmtId="0" fontId="0" fillId="4" borderId="2" xfId="0" applyFill="1" applyBorder="1" applyAlignment="1"/>
    <xf numFmtId="0" fontId="0" fillId="0" borderId="0" xfId="0" applyFill="1" applyBorder="1"/>
    <xf numFmtId="11" fontId="0" fillId="0" borderId="0" xfId="0" applyNumberFormat="1" applyFill="1" applyBorder="1"/>
    <xf numFmtId="0" fontId="0" fillId="0" borderId="0" xfId="0" applyFill="1"/>
    <xf numFmtId="11" fontId="0" fillId="0" borderId="2" xfId="0" applyNumberFormat="1" applyBorder="1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2" xfId="0" applyFont="1" applyBorder="1"/>
    <xf numFmtId="0" fontId="0" fillId="2" borderId="2" xfId="0" applyFill="1" applyBorder="1"/>
    <xf numFmtId="0" fontId="0" fillId="0" borderId="0" xfId="0" applyAlignment="1">
      <alignment horizontal="center"/>
    </xf>
    <xf numFmtId="0" fontId="2" fillId="5" borderId="0" xfId="0" applyFont="1" applyFill="1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0" fillId="5" borderId="0" xfId="0" applyFont="1" applyFill="1"/>
    <xf numFmtId="0" fontId="0" fillId="5" borderId="0" xfId="0" applyFill="1" applyBorder="1" applyAlignment="1">
      <alignment horizontal="left"/>
    </xf>
    <xf numFmtId="0" fontId="0" fillId="5" borderId="0" xfId="0" applyFill="1"/>
    <xf numFmtId="0" fontId="0" fillId="6" borderId="2" xfId="0" applyFill="1" applyBorder="1"/>
    <xf numFmtId="11" fontId="0" fillId="6" borderId="2" xfId="0" applyNumberFormat="1" applyFill="1" applyBorder="1"/>
    <xf numFmtId="0" fontId="0" fillId="0" borderId="0" xfId="0" applyFill="1" applyBorder="1" applyAlignment="1"/>
    <xf numFmtId="0" fontId="1" fillId="4" borderId="2" xfId="0" applyFont="1" applyFill="1" applyBorder="1"/>
    <xf numFmtId="11" fontId="1" fillId="4" borderId="2" xfId="0" applyNumberFormat="1" applyFont="1" applyFill="1" applyBorder="1"/>
    <xf numFmtId="0" fontId="0" fillId="3" borderId="2" xfId="0" applyFill="1" applyBorder="1"/>
    <xf numFmtId="11" fontId="0" fillId="3" borderId="2" xfId="0" applyNumberFormat="1" applyFill="1" applyBorder="1"/>
    <xf numFmtId="0" fontId="0" fillId="3" borderId="2" xfId="0" applyFill="1" applyBorder="1" applyAlignment="1"/>
    <xf numFmtId="11" fontId="1" fillId="3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workbookViewId="0">
      <selection activeCell="B29" sqref="B29"/>
    </sheetView>
  </sheetViews>
  <sheetFormatPr defaultRowHeight="15" x14ac:dyDescent="0.25"/>
  <cols>
    <col min="2" max="2" width="113.5703125" bestFit="1" customWidth="1"/>
  </cols>
  <sheetData>
    <row r="1" spans="1:12" x14ac:dyDescent="0.25">
      <c r="A1" s="1" t="s">
        <v>0</v>
      </c>
    </row>
    <row r="2" spans="1:12" ht="17.25" x14ac:dyDescent="0.25">
      <c r="K2" s="2" t="s">
        <v>1</v>
      </c>
    </row>
    <row r="3" spans="1:12" x14ac:dyDescent="0.25">
      <c r="A3" s="3">
        <v>1</v>
      </c>
      <c r="B3" s="4" t="s">
        <v>48</v>
      </c>
    </row>
    <row r="4" spans="1:12" x14ac:dyDescent="0.25">
      <c r="A4" s="3">
        <v>2</v>
      </c>
      <c r="B4" s="4" t="s">
        <v>2</v>
      </c>
      <c r="K4" s="30"/>
    </row>
    <row r="5" spans="1:12" x14ac:dyDescent="0.25">
      <c r="A5" s="3">
        <v>3</v>
      </c>
      <c r="B5" s="4" t="s">
        <v>3</v>
      </c>
      <c r="K5" s="30"/>
    </row>
    <row r="6" spans="1:12" x14ac:dyDescent="0.25">
      <c r="A6" s="3">
        <v>4</v>
      </c>
      <c r="B6" s="4" t="s">
        <v>31</v>
      </c>
      <c r="K6" s="30"/>
    </row>
    <row r="7" spans="1:12" x14ac:dyDescent="0.25">
      <c r="A7" s="3">
        <v>5</v>
      </c>
      <c r="B7" s="4" t="s">
        <v>32</v>
      </c>
    </row>
    <row r="8" spans="1:12" x14ac:dyDescent="0.25">
      <c r="A8" s="3">
        <v>6</v>
      </c>
      <c r="B8" s="4" t="s">
        <v>30</v>
      </c>
    </row>
    <row r="9" spans="1:12" x14ac:dyDescent="0.25">
      <c r="A9" s="6"/>
      <c r="B9" s="5"/>
    </row>
    <row r="10" spans="1:12" x14ac:dyDescent="0.25">
      <c r="A10" s="6"/>
      <c r="B10" s="4"/>
    </row>
    <row r="11" spans="1:12" x14ac:dyDescent="0.25">
      <c r="A11" s="6"/>
      <c r="B11" s="4"/>
    </row>
    <row r="12" spans="1:12" x14ac:dyDescent="0.25">
      <c r="A12" s="6"/>
      <c r="B12" s="4"/>
    </row>
    <row r="13" spans="1:12" x14ac:dyDescent="0.25">
      <c r="A13" s="6"/>
    </row>
    <row r="14" spans="1:12" x14ac:dyDescent="0.25">
      <c r="K14" s="30" t="s">
        <v>24</v>
      </c>
    </row>
    <row r="15" spans="1:12" x14ac:dyDescent="0.25">
      <c r="K15" s="30"/>
      <c r="L15">
        <f>2*((6.022*10^23)/(7107*(1*10^15)*650))</f>
        <v>260.71803530646923</v>
      </c>
    </row>
    <row r="16" spans="1:12" x14ac:dyDescent="0.25">
      <c r="B16" s="6"/>
      <c r="K16" s="30"/>
    </row>
    <row r="18" spans="1:12" x14ac:dyDescent="0.25">
      <c r="A18" s="1"/>
    </row>
    <row r="19" spans="1:12" x14ac:dyDescent="0.25">
      <c r="A19" s="7"/>
    </row>
    <row r="20" spans="1:12" x14ac:dyDescent="0.25">
      <c r="A20" s="7"/>
    </row>
    <row r="21" spans="1:12" x14ac:dyDescent="0.25">
      <c r="K21" s="30" t="s">
        <v>25</v>
      </c>
    </row>
    <row r="22" spans="1:12" x14ac:dyDescent="0.25">
      <c r="K22" s="30"/>
      <c r="L22">
        <f>2*((6.022*10^23)/(6440*(1*10^15)*650))</f>
        <v>287.72097467749637</v>
      </c>
    </row>
    <row r="23" spans="1:12" x14ac:dyDescent="0.25">
      <c r="K23" s="30"/>
    </row>
    <row r="25" spans="1:12" x14ac:dyDescent="0.25">
      <c r="B25" s="1"/>
    </row>
    <row r="26" spans="1:12" x14ac:dyDescent="0.25">
      <c r="B26" s="7"/>
    </row>
    <row r="27" spans="1:12" x14ac:dyDescent="0.25">
      <c r="B27" s="7"/>
    </row>
  </sheetData>
  <mergeCells count="3">
    <mergeCell ref="K4:K6"/>
    <mergeCell ref="K14:K16"/>
    <mergeCell ref="K21:K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51FE4-4941-426B-AFE1-87F6AC23E497}">
  <dimension ref="A1:F21"/>
  <sheetViews>
    <sheetView workbookViewId="0">
      <selection activeCell="F32" sqref="F32"/>
    </sheetView>
  </sheetViews>
  <sheetFormatPr defaultColWidth="8.85546875" defaultRowHeight="15" x14ac:dyDescent="0.25"/>
  <cols>
    <col min="1" max="1" width="13.42578125" customWidth="1"/>
    <col min="2" max="2" width="25.5703125" bestFit="1" customWidth="1"/>
    <col min="3" max="3" width="17.7109375" customWidth="1"/>
    <col min="4" max="4" width="12.7109375" customWidth="1"/>
    <col min="5" max="6" width="12.7109375" style="28" customWidth="1"/>
    <col min="7" max="7" width="26.7109375" bestFit="1" customWidth="1"/>
    <col min="8" max="8" width="13.28515625" bestFit="1" customWidth="1"/>
    <col min="9" max="9" width="27.140625" bestFit="1" customWidth="1"/>
    <col min="10" max="10" width="12.7109375" bestFit="1" customWidth="1"/>
    <col min="11" max="11" width="11.85546875" bestFit="1" customWidth="1"/>
  </cols>
  <sheetData>
    <row r="1" spans="1:4" x14ac:dyDescent="0.25">
      <c r="A1" s="1" t="s">
        <v>33</v>
      </c>
      <c r="C1" s="35" t="s">
        <v>34</v>
      </c>
    </row>
    <row r="3" spans="1:4" x14ac:dyDescent="0.25">
      <c r="A3" s="36"/>
      <c r="B3" s="37" t="s">
        <v>35</v>
      </c>
      <c r="C3" s="37" t="s">
        <v>36</v>
      </c>
      <c r="D3" s="37" t="s">
        <v>37</v>
      </c>
    </row>
    <row r="4" spans="1:4" x14ac:dyDescent="0.25">
      <c r="A4" s="34" t="s">
        <v>38</v>
      </c>
      <c r="B4" s="36">
        <v>10</v>
      </c>
      <c r="C4" s="34" t="s">
        <v>39</v>
      </c>
      <c r="D4" s="36"/>
    </row>
    <row r="5" spans="1:4" x14ac:dyDescent="0.25">
      <c r="A5" s="34" t="s">
        <v>40</v>
      </c>
      <c r="B5" s="36">
        <f>B4/2</f>
        <v>5</v>
      </c>
      <c r="C5" s="34" t="s">
        <v>39</v>
      </c>
      <c r="D5" s="36"/>
    </row>
    <row r="6" spans="1:4" x14ac:dyDescent="0.25">
      <c r="A6" s="34" t="s">
        <v>41</v>
      </c>
      <c r="B6" s="36">
        <v>5</v>
      </c>
      <c r="C6" s="38">
        <f>2*B6</f>
        <v>10</v>
      </c>
      <c r="D6" s="39">
        <f>C6*1000000</f>
        <v>10000000</v>
      </c>
    </row>
    <row r="7" spans="1:4" x14ac:dyDescent="0.25">
      <c r="A7" s="34" t="s">
        <v>42</v>
      </c>
      <c r="B7" s="36">
        <f>B6/10</f>
        <v>0.5</v>
      </c>
      <c r="C7" s="38">
        <f t="shared" ref="C7:C12" si="0">2*B7</f>
        <v>1</v>
      </c>
      <c r="D7" s="39">
        <f t="shared" ref="D7:D11" si="1">C7*1000000</f>
        <v>1000000</v>
      </c>
    </row>
    <row r="8" spans="1:4" x14ac:dyDescent="0.25">
      <c r="A8" s="34" t="s">
        <v>43</v>
      </c>
      <c r="B8" s="36">
        <f t="shared" ref="B8:B12" si="2">B7/10</f>
        <v>0.05</v>
      </c>
      <c r="C8" s="38">
        <f t="shared" si="0"/>
        <v>0.1</v>
      </c>
      <c r="D8" s="39">
        <f t="shared" si="1"/>
        <v>100000</v>
      </c>
    </row>
    <row r="9" spans="1:4" x14ac:dyDescent="0.25">
      <c r="A9" s="34" t="s">
        <v>44</v>
      </c>
      <c r="B9" s="36">
        <f t="shared" si="2"/>
        <v>5.0000000000000001E-3</v>
      </c>
      <c r="C9" s="38">
        <f t="shared" si="0"/>
        <v>0.01</v>
      </c>
      <c r="D9" s="39">
        <f t="shared" si="1"/>
        <v>10000</v>
      </c>
    </row>
    <row r="10" spans="1:4" x14ac:dyDescent="0.25">
      <c r="A10" s="34" t="s">
        <v>45</v>
      </c>
      <c r="B10" s="36">
        <f t="shared" si="2"/>
        <v>5.0000000000000001E-4</v>
      </c>
      <c r="C10" s="38">
        <f t="shared" si="0"/>
        <v>1E-3</v>
      </c>
      <c r="D10" s="39">
        <f t="shared" si="1"/>
        <v>1000</v>
      </c>
    </row>
    <row r="11" spans="1:4" x14ac:dyDescent="0.25">
      <c r="A11" s="34" t="s">
        <v>46</v>
      </c>
      <c r="B11" s="36">
        <f t="shared" si="2"/>
        <v>5.0000000000000002E-5</v>
      </c>
      <c r="C11" s="38">
        <f t="shared" si="0"/>
        <v>1E-4</v>
      </c>
      <c r="D11" s="39">
        <f t="shared" si="1"/>
        <v>100</v>
      </c>
    </row>
    <row r="12" spans="1:4" x14ac:dyDescent="0.25">
      <c r="A12" s="34" t="s">
        <v>29</v>
      </c>
      <c r="B12" s="36">
        <f t="shared" si="2"/>
        <v>5.0000000000000004E-6</v>
      </c>
      <c r="C12" s="38">
        <f t="shared" si="0"/>
        <v>1.0000000000000001E-5</v>
      </c>
      <c r="D12" s="39">
        <f>C12*1000000</f>
        <v>10</v>
      </c>
    </row>
    <row r="13" spans="1:4" x14ac:dyDescent="0.25">
      <c r="A13" s="40"/>
    </row>
    <row r="14" spans="1:4" x14ac:dyDescent="0.25">
      <c r="A14" s="40"/>
      <c r="B14" s="37" t="s">
        <v>47</v>
      </c>
    </row>
    <row r="15" spans="1:4" x14ac:dyDescent="0.25">
      <c r="A15" s="34" t="s">
        <v>41</v>
      </c>
      <c r="B15" s="29">
        <f>D6</f>
        <v>10000000</v>
      </c>
    </row>
    <row r="16" spans="1:4" x14ac:dyDescent="0.25">
      <c r="A16" s="34" t="s">
        <v>42</v>
      </c>
      <c r="B16" s="29">
        <f>D7</f>
        <v>1000000</v>
      </c>
    </row>
    <row r="17" spans="1:2" x14ac:dyDescent="0.25">
      <c r="A17" s="34" t="s">
        <v>43</v>
      </c>
      <c r="B17" s="29">
        <f t="shared" ref="B17:B21" si="3">D8</f>
        <v>100000</v>
      </c>
    </row>
    <row r="18" spans="1:2" x14ac:dyDescent="0.25">
      <c r="A18" s="34" t="s">
        <v>44</v>
      </c>
      <c r="B18" s="29">
        <f t="shared" si="3"/>
        <v>10000</v>
      </c>
    </row>
    <row r="19" spans="1:2" x14ac:dyDescent="0.25">
      <c r="A19" s="34" t="s">
        <v>45</v>
      </c>
      <c r="B19" s="29">
        <f t="shared" si="3"/>
        <v>1000</v>
      </c>
    </row>
    <row r="20" spans="1:2" x14ac:dyDescent="0.25">
      <c r="A20" s="34" t="s">
        <v>46</v>
      </c>
      <c r="B20" s="29">
        <f t="shared" si="3"/>
        <v>100</v>
      </c>
    </row>
    <row r="21" spans="1:2" x14ac:dyDescent="0.25">
      <c r="A21" s="34" t="s">
        <v>29</v>
      </c>
      <c r="B21" s="29">
        <f t="shared" si="3"/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O87"/>
  <sheetViews>
    <sheetView tabSelected="1" workbookViewId="0">
      <selection activeCell="G27" sqref="G27"/>
    </sheetView>
  </sheetViews>
  <sheetFormatPr defaultRowHeight="15" x14ac:dyDescent="0.25"/>
  <cols>
    <col min="2" max="2" width="19.85546875" customWidth="1"/>
    <col min="3" max="3" width="9.85546875" customWidth="1"/>
    <col min="4" max="4" width="10" customWidth="1"/>
    <col min="5" max="5" width="10.5703125" customWidth="1"/>
    <col min="6" max="6" width="11.5703125" customWidth="1"/>
    <col min="7" max="7" width="20.7109375" bestFit="1" customWidth="1"/>
    <col min="10" max="10" width="23.140625" customWidth="1"/>
    <col min="11" max="11" width="10.42578125" bestFit="1" customWidth="1"/>
    <col min="13" max="13" width="20.7109375" bestFit="1" customWidth="1"/>
    <col min="14" max="14" width="10.42578125" bestFit="1" customWidth="1"/>
    <col min="15" max="15" width="14.85546875" style="22" bestFit="1" customWidth="1"/>
    <col min="16" max="16" width="16.42578125" bestFit="1" customWidth="1"/>
    <col min="17" max="17" width="22.28515625" customWidth="1"/>
    <col min="21" max="21" width="10.42578125" bestFit="1" customWidth="1"/>
    <col min="22" max="22" width="14.85546875" bestFit="1" customWidth="1"/>
    <col min="25" max="25" width="23.140625" customWidth="1"/>
    <col min="29" max="29" width="10.42578125" bestFit="1" customWidth="1"/>
    <col min="30" max="30" width="15" style="22" bestFit="1" customWidth="1"/>
    <col min="32" max="32" width="22.28515625" customWidth="1"/>
    <col min="36" max="36" width="10.42578125" bestFit="1" customWidth="1"/>
    <col min="37" max="37" width="14.85546875" bestFit="1" customWidth="1"/>
    <col min="39" max="39" width="23.140625" customWidth="1"/>
    <col min="43" max="43" width="10.42578125" bestFit="1" customWidth="1"/>
    <col min="44" max="44" width="15" style="22" bestFit="1" customWidth="1"/>
    <col min="46" max="46" width="22.28515625" customWidth="1"/>
    <col min="50" max="50" width="10.42578125" bestFit="1" customWidth="1"/>
    <col min="51" max="51" width="14.85546875" bestFit="1" customWidth="1"/>
    <col min="53" max="53" width="23.140625" customWidth="1"/>
    <col min="57" max="57" width="10.42578125" bestFit="1" customWidth="1"/>
    <col min="58" max="58" width="15" style="22" bestFit="1" customWidth="1"/>
    <col min="60" max="60" width="22.28515625" customWidth="1"/>
    <col min="64" max="64" width="10.42578125" bestFit="1" customWidth="1"/>
    <col min="65" max="65" width="14.85546875" bestFit="1" customWidth="1"/>
  </cols>
  <sheetData>
    <row r="2" spans="1:67" x14ac:dyDescent="0.25">
      <c r="A2" s="32" t="s">
        <v>96</v>
      </c>
      <c r="B2" s="32"/>
      <c r="C2" s="32"/>
      <c r="D2" s="32"/>
      <c r="E2" s="32"/>
      <c r="F2" s="32"/>
      <c r="G2" s="32"/>
      <c r="J2" s="31" t="s">
        <v>82</v>
      </c>
      <c r="K2" s="31"/>
      <c r="L2" s="31"/>
      <c r="M2" s="31"/>
      <c r="N2" s="31"/>
      <c r="O2" s="31"/>
      <c r="Q2" s="31" t="s">
        <v>85</v>
      </c>
      <c r="R2" s="31"/>
      <c r="S2" s="31"/>
      <c r="T2" s="31"/>
      <c r="U2" s="31"/>
      <c r="V2" s="31"/>
      <c r="Y2" s="31" t="s">
        <v>84</v>
      </c>
      <c r="Z2" s="31"/>
      <c r="AA2" s="31"/>
      <c r="AB2" s="31"/>
      <c r="AC2" s="31"/>
      <c r="AD2" s="31"/>
      <c r="AF2" s="31" t="s">
        <v>83</v>
      </c>
      <c r="AG2" s="31"/>
      <c r="AH2" s="31"/>
      <c r="AI2" s="31"/>
      <c r="AJ2" s="31"/>
      <c r="AK2" s="31"/>
      <c r="AM2" s="31" t="s">
        <v>82</v>
      </c>
      <c r="AN2" s="31"/>
      <c r="AO2" s="31"/>
      <c r="AP2" s="31"/>
      <c r="AQ2" s="31"/>
      <c r="AR2" s="31"/>
      <c r="AT2" s="31" t="s">
        <v>85</v>
      </c>
      <c r="AU2" s="31"/>
      <c r="AV2" s="31"/>
      <c r="AW2" s="31"/>
      <c r="AX2" s="31"/>
      <c r="AY2" s="31"/>
      <c r="BA2" s="31" t="s">
        <v>84</v>
      </c>
      <c r="BB2" s="31"/>
      <c r="BC2" s="31"/>
      <c r="BD2" s="31"/>
      <c r="BE2" s="31"/>
      <c r="BF2" s="31"/>
      <c r="BH2" s="31" t="s">
        <v>83</v>
      </c>
      <c r="BI2" s="31"/>
      <c r="BJ2" s="31"/>
      <c r="BK2" s="31"/>
      <c r="BL2" s="31"/>
      <c r="BM2" s="31"/>
    </row>
    <row r="3" spans="1:67" x14ac:dyDescent="0.25">
      <c r="A3" s="12" t="s">
        <v>9</v>
      </c>
      <c r="B3" s="12"/>
      <c r="C3" s="12"/>
      <c r="D3" s="12"/>
      <c r="E3" s="13"/>
      <c r="F3" s="14"/>
      <c r="G3" s="15" t="s">
        <v>10</v>
      </c>
      <c r="J3" s="8" t="s">
        <v>26</v>
      </c>
      <c r="K3" s="9" t="s">
        <v>4</v>
      </c>
      <c r="L3" s="10" t="s">
        <v>5</v>
      </c>
      <c r="M3" s="9" t="s">
        <v>6</v>
      </c>
      <c r="N3" s="9" t="s">
        <v>7</v>
      </c>
      <c r="O3" s="11" t="s">
        <v>8</v>
      </c>
      <c r="Q3" s="8" t="s">
        <v>27</v>
      </c>
      <c r="R3" s="9" t="s">
        <v>4</v>
      </c>
      <c r="S3" s="10" t="s">
        <v>5</v>
      </c>
      <c r="T3" s="9" t="s">
        <v>6</v>
      </c>
      <c r="U3" s="9" t="s">
        <v>7</v>
      </c>
      <c r="V3" s="11" t="s">
        <v>8</v>
      </c>
      <c r="Y3" s="8" t="s">
        <v>26</v>
      </c>
      <c r="Z3" s="9" t="s">
        <v>4</v>
      </c>
      <c r="AA3" s="10" t="s">
        <v>5</v>
      </c>
      <c r="AB3" s="9" t="s">
        <v>6</v>
      </c>
      <c r="AC3" s="9" t="s">
        <v>7</v>
      </c>
      <c r="AD3" s="11" t="s">
        <v>8</v>
      </c>
      <c r="AF3" s="8" t="s">
        <v>27</v>
      </c>
      <c r="AG3" s="9" t="s">
        <v>4</v>
      </c>
      <c r="AH3" s="10" t="s">
        <v>5</v>
      </c>
      <c r="AI3" s="9" t="s">
        <v>6</v>
      </c>
      <c r="AJ3" s="9" t="s">
        <v>7</v>
      </c>
      <c r="AK3" s="11" t="s">
        <v>8</v>
      </c>
      <c r="AM3" s="8" t="s">
        <v>26</v>
      </c>
      <c r="AN3" s="9" t="s">
        <v>4</v>
      </c>
      <c r="AO3" s="10" t="s">
        <v>5</v>
      </c>
      <c r="AP3" s="9" t="s">
        <v>6</v>
      </c>
      <c r="AQ3" s="9" t="s">
        <v>7</v>
      </c>
      <c r="AR3" s="11" t="s">
        <v>8</v>
      </c>
      <c r="AT3" s="8" t="s">
        <v>27</v>
      </c>
      <c r="AU3" s="9" t="s">
        <v>4</v>
      </c>
      <c r="AV3" s="10" t="s">
        <v>5</v>
      </c>
      <c r="AW3" s="9" t="s">
        <v>6</v>
      </c>
      <c r="AX3" s="9" t="s">
        <v>7</v>
      </c>
      <c r="AY3" s="11" t="s">
        <v>8</v>
      </c>
      <c r="BA3" s="8" t="s">
        <v>26</v>
      </c>
      <c r="BB3" s="9" t="s">
        <v>4</v>
      </c>
      <c r="BC3" s="10" t="s">
        <v>5</v>
      </c>
      <c r="BD3" s="9" t="s">
        <v>6</v>
      </c>
      <c r="BE3" s="9" t="s">
        <v>7</v>
      </c>
      <c r="BF3" s="11" t="s">
        <v>8</v>
      </c>
      <c r="BH3" s="8" t="s">
        <v>27</v>
      </c>
      <c r="BI3" s="9" t="s">
        <v>4</v>
      </c>
      <c r="BJ3" s="10" t="s">
        <v>5</v>
      </c>
      <c r="BK3" s="9" t="s">
        <v>6</v>
      </c>
      <c r="BL3" s="9" t="s">
        <v>7</v>
      </c>
      <c r="BM3" s="11" t="s">
        <v>8</v>
      </c>
    </row>
    <row r="4" spans="1:67" x14ac:dyDescent="0.25">
      <c r="A4" s="12" t="s">
        <v>11</v>
      </c>
      <c r="B4" s="12"/>
      <c r="C4" s="12"/>
      <c r="D4" s="12"/>
      <c r="E4" s="13"/>
      <c r="F4" s="16"/>
      <c r="G4" s="17">
        <f>1000/20</f>
        <v>50</v>
      </c>
      <c r="J4" s="18" t="s">
        <v>15</v>
      </c>
      <c r="K4" s="18">
        <v>16.86</v>
      </c>
      <c r="L4" s="18">
        <v>5710</v>
      </c>
      <c r="M4" s="19">
        <f t="shared" ref="M4:M33" si="0">L4*261</f>
        <v>1490310</v>
      </c>
      <c r="N4" s="19">
        <f t="shared" ref="N4:N33" si="1">M4*50</f>
        <v>74515500</v>
      </c>
      <c r="O4" s="20">
        <f>AVERAGE(N4:N6)</f>
        <v>71353050</v>
      </c>
      <c r="Q4" s="18" t="s">
        <v>15</v>
      </c>
      <c r="R4" s="18">
        <v>16.37</v>
      </c>
      <c r="S4" s="18">
        <v>2929</v>
      </c>
      <c r="T4" s="19">
        <f t="shared" ref="T4:T33" si="2">S4*288</f>
        <v>843552</v>
      </c>
      <c r="U4" s="19">
        <f t="shared" ref="U4:U33" si="3">T4*50</f>
        <v>42177600</v>
      </c>
      <c r="V4" s="20">
        <f>AVERAGE(U4:U6)</f>
        <v>42988800</v>
      </c>
      <c r="Y4" s="18" t="s">
        <v>15</v>
      </c>
      <c r="Z4" s="18">
        <v>16.86</v>
      </c>
      <c r="AA4" s="18">
        <v>5710</v>
      </c>
      <c r="AB4" s="19">
        <f t="shared" ref="AB4:AB33" si="4">AA4*261</f>
        <v>1490310</v>
      </c>
      <c r="AC4" s="19">
        <f>AB4*25</f>
        <v>37257750</v>
      </c>
      <c r="AD4" s="20">
        <f>AVERAGE(AC4:AC6)</f>
        <v>35676525</v>
      </c>
      <c r="AF4" s="18" t="s">
        <v>15</v>
      </c>
      <c r="AG4" s="18">
        <v>16.37</v>
      </c>
      <c r="AH4" s="18">
        <v>2929</v>
      </c>
      <c r="AI4" s="19">
        <f t="shared" ref="AI4:AI33" si="5">AH4*288</f>
        <v>843552</v>
      </c>
      <c r="AJ4" s="19">
        <f>AI4*25</f>
        <v>21088800</v>
      </c>
      <c r="AK4" s="20">
        <f>AVERAGE(AJ4:AJ6)</f>
        <v>21494400</v>
      </c>
      <c r="AM4" s="47" t="s">
        <v>52</v>
      </c>
      <c r="AN4" s="47">
        <v>23.7</v>
      </c>
      <c r="AO4" s="47">
        <v>80.48</v>
      </c>
      <c r="AP4" s="48">
        <f t="shared" ref="AP4:AP44" si="6">AO4*261</f>
        <v>21005.280000000002</v>
      </c>
      <c r="AQ4" s="48">
        <f>AP4*25</f>
        <v>525132.00000000012</v>
      </c>
      <c r="AR4" s="48">
        <f>AVERAGE(AQ4:AQ5)</f>
        <v>490712.62500000012</v>
      </c>
      <c r="AT4" s="47" t="s">
        <v>52</v>
      </c>
      <c r="AU4" s="47">
        <v>23.37</v>
      </c>
      <c r="AV4" s="47">
        <v>29.59</v>
      </c>
      <c r="AW4" s="48">
        <f t="shared" ref="AW4:AW44" si="7">AV4*288</f>
        <v>8521.92</v>
      </c>
      <c r="AX4" s="48">
        <f>AW4*25</f>
        <v>213048</v>
      </c>
      <c r="AY4" s="48">
        <f>AVERAGE(AX4:AX5)</f>
        <v>207540</v>
      </c>
      <c r="BA4" s="47" t="s">
        <v>52</v>
      </c>
      <c r="BB4" s="47">
        <v>23.67</v>
      </c>
      <c r="BC4" s="47">
        <v>78.16</v>
      </c>
      <c r="BD4" s="48">
        <f t="shared" ref="BD4:BD44" si="8">BC4*261</f>
        <v>20399.759999999998</v>
      </c>
      <c r="BE4" s="48">
        <f>BD4*25</f>
        <v>509993.99999999994</v>
      </c>
      <c r="BF4" s="48">
        <f>AVERAGE(BE4:BE5)</f>
        <v>490484.25</v>
      </c>
      <c r="BG4" s="23"/>
      <c r="BH4" s="47" t="s">
        <v>52</v>
      </c>
      <c r="BI4" s="47">
        <v>23.41</v>
      </c>
      <c r="BJ4" s="47">
        <v>31.04</v>
      </c>
      <c r="BK4" s="48">
        <f t="shared" ref="BK4:BK44" si="9">BJ4*288</f>
        <v>8939.52</v>
      </c>
      <c r="BL4" s="48">
        <f>BK4*25</f>
        <v>223488</v>
      </c>
      <c r="BM4" s="48">
        <f>AVERAGE(BL4)</f>
        <v>223488</v>
      </c>
      <c r="BN4" s="23"/>
      <c r="BO4" s="23"/>
    </row>
    <row r="5" spans="1:67" x14ac:dyDescent="0.25">
      <c r="A5" s="12"/>
      <c r="B5" s="12"/>
      <c r="C5" s="12"/>
      <c r="D5" s="12"/>
      <c r="E5" s="13"/>
      <c r="F5" s="16"/>
      <c r="G5" s="17"/>
      <c r="J5" s="18" t="s">
        <v>15</v>
      </c>
      <c r="K5" s="18">
        <v>16.739999999999998</v>
      </c>
      <c r="L5" s="18">
        <v>6150</v>
      </c>
      <c r="M5" s="19">
        <f t="shared" si="0"/>
        <v>1605150</v>
      </c>
      <c r="N5" s="19">
        <f t="shared" si="1"/>
        <v>80257500</v>
      </c>
      <c r="O5" s="20"/>
      <c r="Q5" s="18" t="s">
        <v>15</v>
      </c>
      <c r="R5" s="18">
        <v>16.34</v>
      </c>
      <c r="S5" s="18">
        <v>2992</v>
      </c>
      <c r="T5" s="19">
        <f t="shared" si="2"/>
        <v>861696</v>
      </c>
      <c r="U5" s="19">
        <f t="shared" si="3"/>
        <v>43084800</v>
      </c>
      <c r="V5" s="20"/>
      <c r="Y5" s="18" t="s">
        <v>15</v>
      </c>
      <c r="Z5" s="18">
        <v>16.739999999999998</v>
      </c>
      <c r="AA5" s="18">
        <v>6150</v>
      </c>
      <c r="AB5" s="19">
        <f t="shared" si="4"/>
        <v>1605150</v>
      </c>
      <c r="AC5" s="19">
        <f t="shared" ref="AC5:AC33" si="10">AB5*25</f>
        <v>40128750</v>
      </c>
      <c r="AD5" s="20"/>
      <c r="AF5" s="18" t="s">
        <v>15</v>
      </c>
      <c r="AG5" s="18">
        <v>16.34</v>
      </c>
      <c r="AH5" s="18">
        <v>2992</v>
      </c>
      <c r="AI5" s="19">
        <f t="shared" si="5"/>
        <v>861696</v>
      </c>
      <c r="AJ5" s="19">
        <f t="shared" ref="AJ5:AJ33" si="11">AI5*25</f>
        <v>21542400</v>
      </c>
      <c r="AK5" s="20"/>
      <c r="AM5" s="47" t="s">
        <v>52</v>
      </c>
      <c r="AN5" s="47">
        <v>23.93</v>
      </c>
      <c r="AO5" s="47">
        <v>69.930000000000007</v>
      </c>
      <c r="AP5" s="48">
        <f t="shared" si="6"/>
        <v>18251.730000000003</v>
      </c>
      <c r="AQ5" s="48">
        <f t="shared" ref="AQ5:AQ21" si="12">AP5*25</f>
        <v>456293.25000000006</v>
      </c>
      <c r="AR5" s="47"/>
      <c r="AT5" s="47" t="s">
        <v>52</v>
      </c>
      <c r="AU5" s="47">
        <v>23.45</v>
      </c>
      <c r="AV5" s="47">
        <v>28.06</v>
      </c>
      <c r="AW5" s="48">
        <f t="shared" si="7"/>
        <v>8081.28</v>
      </c>
      <c r="AX5" s="48">
        <f t="shared" ref="AX5:AX21" si="13">AW5*25</f>
        <v>202032</v>
      </c>
      <c r="AY5" s="47"/>
      <c r="BA5" s="47" t="s">
        <v>52</v>
      </c>
      <c r="BB5" s="47">
        <v>23.8</v>
      </c>
      <c r="BC5" s="47">
        <v>72.180000000000007</v>
      </c>
      <c r="BD5" s="48">
        <f t="shared" si="8"/>
        <v>18838.980000000003</v>
      </c>
      <c r="BE5" s="48">
        <f t="shared" ref="BE5:BE21" si="14">BD5*25</f>
        <v>470974.50000000006</v>
      </c>
      <c r="BF5" s="47"/>
      <c r="BH5" s="47" t="s">
        <v>52</v>
      </c>
      <c r="BI5" s="47" t="s">
        <v>12</v>
      </c>
      <c r="BJ5" s="47" t="s">
        <v>13</v>
      </c>
      <c r="BK5" s="48" t="e">
        <f t="shared" si="9"/>
        <v>#VALUE!</v>
      </c>
      <c r="BL5" s="48" t="e">
        <f t="shared" ref="BL5:BL21" si="15">BK5*25</f>
        <v>#VALUE!</v>
      </c>
      <c r="BM5" s="47"/>
    </row>
    <row r="6" spans="1:67" x14ac:dyDescent="0.25">
      <c r="A6" s="32" t="s">
        <v>97</v>
      </c>
      <c r="B6" s="32"/>
      <c r="C6" s="32"/>
      <c r="D6" s="32"/>
      <c r="E6" s="32"/>
      <c r="F6" s="32"/>
      <c r="G6" s="32"/>
      <c r="J6" s="18" t="s">
        <v>15</v>
      </c>
      <c r="K6" s="18">
        <v>17.23</v>
      </c>
      <c r="L6" s="18">
        <v>4543</v>
      </c>
      <c r="M6" s="19">
        <f t="shared" si="0"/>
        <v>1185723</v>
      </c>
      <c r="N6" s="19">
        <f t="shared" si="1"/>
        <v>59286150</v>
      </c>
      <c r="O6" s="21"/>
      <c r="Q6" s="18" t="s">
        <v>15</v>
      </c>
      <c r="R6" s="18">
        <v>16.32</v>
      </c>
      <c r="S6" s="18">
        <v>3035</v>
      </c>
      <c r="T6" s="19">
        <f t="shared" si="2"/>
        <v>874080</v>
      </c>
      <c r="U6" s="19">
        <f t="shared" si="3"/>
        <v>43704000</v>
      </c>
      <c r="V6" s="21"/>
      <c r="Y6" s="18" t="s">
        <v>15</v>
      </c>
      <c r="Z6" s="18">
        <v>17.23</v>
      </c>
      <c r="AA6" s="18">
        <v>4543</v>
      </c>
      <c r="AB6" s="19">
        <f t="shared" si="4"/>
        <v>1185723</v>
      </c>
      <c r="AC6" s="19">
        <f t="shared" si="10"/>
        <v>29643075</v>
      </c>
      <c r="AD6" s="21"/>
      <c r="AF6" s="18" t="s">
        <v>15</v>
      </c>
      <c r="AG6" s="18">
        <v>16.32</v>
      </c>
      <c r="AH6" s="18">
        <v>3035</v>
      </c>
      <c r="AI6" s="19">
        <f t="shared" si="5"/>
        <v>874080</v>
      </c>
      <c r="AJ6" s="19">
        <f t="shared" si="11"/>
        <v>21852000</v>
      </c>
      <c r="AK6" s="21"/>
      <c r="AM6" s="47" t="s">
        <v>53</v>
      </c>
      <c r="AN6" s="47">
        <v>23.43</v>
      </c>
      <c r="AO6" s="47">
        <v>94.92</v>
      </c>
      <c r="AP6" s="48">
        <f t="shared" si="6"/>
        <v>24774.12</v>
      </c>
      <c r="AQ6" s="48">
        <f t="shared" si="12"/>
        <v>619353</v>
      </c>
      <c r="AR6" s="48">
        <f>AVERAGE(AQ6:AQ7)</f>
        <v>578734.875</v>
      </c>
      <c r="AT6" s="47" t="s">
        <v>53</v>
      </c>
      <c r="AU6" s="47">
        <v>22.89</v>
      </c>
      <c r="AV6" s="47">
        <v>40.65</v>
      </c>
      <c r="AW6" s="48">
        <f t="shared" si="7"/>
        <v>11707.199999999999</v>
      </c>
      <c r="AX6" s="48">
        <f t="shared" si="13"/>
        <v>292680</v>
      </c>
      <c r="AY6" s="48">
        <f>AVERAGE(AX6:AX7)</f>
        <v>279720</v>
      </c>
      <c r="BA6" s="47" t="s">
        <v>53</v>
      </c>
      <c r="BB6" s="47">
        <v>23.49</v>
      </c>
      <c r="BC6" s="47">
        <v>87.27</v>
      </c>
      <c r="BD6" s="48">
        <f t="shared" si="8"/>
        <v>22777.469999999998</v>
      </c>
      <c r="BE6" s="48">
        <f t="shared" si="14"/>
        <v>569436.74999999988</v>
      </c>
      <c r="BF6" s="48">
        <f>AVERAGE(BE6:BE7)</f>
        <v>565978.5</v>
      </c>
      <c r="BG6" s="23"/>
      <c r="BH6" s="47" t="s">
        <v>53</v>
      </c>
      <c r="BI6" s="47">
        <v>22.93</v>
      </c>
      <c r="BJ6" s="47">
        <v>42.61</v>
      </c>
      <c r="BK6" s="48">
        <f t="shared" si="9"/>
        <v>12271.68</v>
      </c>
      <c r="BL6" s="48">
        <f t="shared" si="15"/>
        <v>306792</v>
      </c>
      <c r="BM6" s="48">
        <f>AVERAGE(BL6:BL7)</f>
        <v>153442.54800000001</v>
      </c>
      <c r="BN6" s="23"/>
      <c r="BO6" s="23"/>
    </row>
    <row r="7" spans="1:67" x14ac:dyDescent="0.25">
      <c r="A7" s="41" t="s">
        <v>49</v>
      </c>
      <c r="B7" s="41"/>
      <c r="C7" s="41"/>
      <c r="D7" s="41"/>
      <c r="E7" s="42"/>
      <c r="F7" s="43"/>
      <c r="G7" s="44" t="s">
        <v>50</v>
      </c>
      <c r="J7" s="18" t="s">
        <v>16</v>
      </c>
      <c r="K7" s="18">
        <v>20.59</v>
      </c>
      <c r="L7" s="19">
        <v>569.79999999999995</v>
      </c>
      <c r="M7" s="19">
        <f t="shared" si="0"/>
        <v>148717.79999999999</v>
      </c>
      <c r="N7" s="19">
        <f t="shared" si="1"/>
        <v>7435889.9999999991</v>
      </c>
      <c r="O7" s="20">
        <f>AVERAGE(N7:N9)</f>
        <v>7515060</v>
      </c>
      <c r="Q7" s="18" t="s">
        <v>16</v>
      </c>
      <c r="R7" s="18">
        <v>19.96</v>
      </c>
      <c r="S7" s="19">
        <v>225.7</v>
      </c>
      <c r="T7" s="19">
        <f t="shared" si="2"/>
        <v>65001.599999999999</v>
      </c>
      <c r="U7" s="19">
        <f t="shared" si="3"/>
        <v>3250080</v>
      </c>
      <c r="V7" s="20">
        <f>AVERAGE(U7:U9)</f>
        <v>3234720</v>
      </c>
      <c r="Y7" s="18" t="s">
        <v>16</v>
      </c>
      <c r="Z7" s="18">
        <v>20.59</v>
      </c>
      <c r="AA7" s="19">
        <v>569.79999999999995</v>
      </c>
      <c r="AB7" s="19">
        <f t="shared" si="4"/>
        <v>148717.79999999999</v>
      </c>
      <c r="AC7" s="19">
        <f t="shared" si="10"/>
        <v>3717944.9999999995</v>
      </c>
      <c r="AD7" s="20">
        <f>AVERAGE(AC7:AC9)</f>
        <v>3757530</v>
      </c>
      <c r="AF7" s="18" t="s">
        <v>16</v>
      </c>
      <c r="AG7" s="18">
        <v>19.96</v>
      </c>
      <c r="AH7" s="19">
        <v>225.7</v>
      </c>
      <c r="AI7" s="19">
        <f t="shared" si="5"/>
        <v>65001.599999999999</v>
      </c>
      <c r="AJ7" s="19">
        <f t="shared" si="11"/>
        <v>1625040</v>
      </c>
      <c r="AK7" s="20">
        <f>AVERAGE(AJ7:AJ9)</f>
        <v>1617360</v>
      </c>
      <c r="AM7" s="47" t="s">
        <v>53</v>
      </c>
      <c r="AN7" s="47">
        <v>23.66</v>
      </c>
      <c r="AO7" s="47">
        <v>82.47</v>
      </c>
      <c r="AP7" s="48">
        <f t="shared" si="6"/>
        <v>21524.67</v>
      </c>
      <c r="AQ7" s="48">
        <f t="shared" si="12"/>
        <v>538116.75</v>
      </c>
      <c r="AR7" s="47"/>
      <c r="AT7" s="47" t="s">
        <v>53</v>
      </c>
      <c r="AU7" s="47">
        <v>23.03</v>
      </c>
      <c r="AV7" s="47">
        <v>37.049999999999997</v>
      </c>
      <c r="AW7" s="48">
        <f t="shared" si="7"/>
        <v>10670.4</v>
      </c>
      <c r="AX7" s="48">
        <f t="shared" si="13"/>
        <v>266760</v>
      </c>
      <c r="AY7" s="47"/>
      <c r="BA7" s="47" t="s">
        <v>53</v>
      </c>
      <c r="BB7" s="47">
        <v>23.51</v>
      </c>
      <c r="BC7" s="47">
        <v>86.21</v>
      </c>
      <c r="BD7" s="48">
        <f t="shared" si="8"/>
        <v>22500.809999999998</v>
      </c>
      <c r="BE7" s="48">
        <f t="shared" si="14"/>
        <v>562520.25</v>
      </c>
      <c r="BF7" s="47"/>
      <c r="BH7" s="47" t="s">
        <v>53</v>
      </c>
      <c r="BI7" s="47">
        <v>35.200000000000003</v>
      </c>
      <c r="BJ7" s="47">
        <v>1.2930000000000001E-2</v>
      </c>
      <c r="BK7" s="48">
        <f t="shared" si="9"/>
        <v>3.72384</v>
      </c>
      <c r="BL7" s="48">
        <f t="shared" si="15"/>
        <v>93.096000000000004</v>
      </c>
      <c r="BM7" s="47"/>
    </row>
    <row r="8" spans="1:67" x14ac:dyDescent="0.25">
      <c r="A8" s="41" t="s">
        <v>11</v>
      </c>
      <c r="B8" s="41"/>
      <c r="C8" s="41"/>
      <c r="D8" s="41"/>
      <c r="E8" s="42"/>
      <c r="F8" s="45"/>
      <c r="G8" s="46">
        <f>1000/40</f>
        <v>25</v>
      </c>
      <c r="J8" s="18" t="s">
        <v>16</v>
      </c>
      <c r="K8" s="18">
        <v>20.52</v>
      </c>
      <c r="L8" s="19">
        <v>595</v>
      </c>
      <c r="M8" s="19">
        <f t="shared" si="0"/>
        <v>155295</v>
      </c>
      <c r="N8" s="19">
        <f t="shared" si="1"/>
        <v>7764750</v>
      </c>
      <c r="O8" s="20"/>
      <c r="Q8" s="18" t="s">
        <v>16</v>
      </c>
      <c r="R8" s="18">
        <v>19.96</v>
      </c>
      <c r="S8" s="19">
        <v>225.7</v>
      </c>
      <c r="T8" s="19">
        <f t="shared" si="2"/>
        <v>65001.599999999999</v>
      </c>
      <c r="U8" s="19">
        <f t="shared" si="3"/>
        <v>3250080</v>
      </c>
      <c r="V8" s="20"/>
      <c r="Y8" s="18" t="s">
        <v>16</v>
      </c>
      <c r="Z8" s="18">
        <v>20.52</v>
      </c>
      <c r="AA8" s="19">
        <v>595</v>
      </c>
      <c r="AB8" s="19">
        <f t="shared" si="4"/>
        <v>155295</v>
      </c>
      <c r="AC8" s="19">
        <f t="shared" si="10"/>
        <v>3882375</v>
      </c>
      <c r="AD8" s="20"/>
      <c r="AF8" s="18" t="s">
        <v>16</v>
      </c>
      <c r="AG8" s="18">
        <v>19.96</v>
      </c>
      <c r="AH8" s="19">
        <v>225.7</v>
      </c>
      <c r="AI8" s="19">
        <f t="shared" si="5"/>
        <v>65001.599999999999</v>
      </c>
      <c r="AJ8" s="19">
        <f t="shared" si="11"/>
        <v>1625040</v>
      </c>
      <c r="AK8" s="20"/>
      <c r="AM8" s="47" t="s">
        <v>54</v>
      </c>
      <c r="AN8" s="47">
        <v>29.81</v>
      </c>
      <c r="AO8" s="47">
        <v>1.923</v>
      </c>
      <c r="AP8" s="48">
        <f t="shared" si="6"/>
        <v>501.90300000000002</v>
      </c>
      <c r="AQ8" s="48">
        <f t="shared" si="12"/>
        <v>12547.575000000001</v>
      </c>
      <c r="AR8" s="48">
        <f>AVERAGE(AQ8:AQ9)</f>
        <v>13999.387500000001</v>
      </c>
      <c r="AT8" s="47" t="s">
        <v>54</v>
      </c>
      <c r="AU8" s="47">
        <v>27.48</v>
      </c>
      <c r="AV8" s="47">
        <v>1.9490000000000001</v>
      </c>
      <c r="AW8" s="48">
        <f t="shared" si="7"/>
        <v>561.31200000000001</v>
      </c>
      <c r="AX8" s="48">
        <f t="shared" si="13"/>
        <v>14032.800000000001</v>
      </c>
      <c r="AY8" s="48">
        <f>AVERAGE(AX8:AX9)</f>
        <v>13759.2</v>
      </c>
      <c r="BA8" s="47" t="s">
        <v>54</v>
      </c>
      <c r="BB8" s="47">
        <v>28.57</v>
      </c>
      <c r="BC8" s="47">
        <v>3.8879999999999999</v>
      </c>
      <c r="BD8" s="48">
        <f t="shared" si="8"/>
        <v>1014.768</v>
      </c>
      <c r="BE8" s="48">
        <f t="shared" si="14"/>
        <v>25369.200000000001</v>
      </c>
      <c r="BF8" s="48">
        <f>AVERAGE(BE8:BE9)</f>
        <v>17904.599999999999</v>
      </c>
      <c r="BG8" s="23"/>
      <c r="BH8" s="47" t="s">
        <v>54</v>
      </c>
      <c r="BI8" s="47">
        <v>27.95</v>
      </c>
      <c r="BJ8" s="47">
        <v>1.5489999999999999</v>
      </c>
      <c r="BK8" s="48">
        <f t="shared" si="9"/>
        <v>446.11199999999997</v>
      </c>
      <c r="BL8" s="48">
        <f t="shared" si="15"/>
        <v>11152.8</v>
      </c>
      <c r="BM8" s="48">
        <f>AVERAGE(BL8)</f>
        <v>11152.8</v>
      </c>
      <c r="BN8" s="23"/>
      <c r="BO8" s="23"/>
    </row>
    <row r="9" spans="1:67" x14ac:dyDescent="0.25">
      <c r="A9" s="41"/>
      <c r="B9" s="41"/>
      <c r="C9" s="41"/>
      <c r="D9" s="41"/>
      <c r="E9" s="42"/>
      <c r="F9" s="45"/>
      <c r="G9" s="46"/>
      <c r="J9" s="18" t="s">
        <v>16</v>
      </c>
      <c r="K9" s="18">
        <v>20.61</v>
      </c>
      <c r="L9" s="19">
        <v>562.79999999999995</v>
      </c>
      <c r="M9" s="19">
        <f t="shared" si="0"/>
        <v>146890.79999999999</v>
      </c>
      <c r="N9" s="19">
        <f t="shared" si="1"/>
        <v>7344539.9999999991</v>
      </c>
      <c r="O9" s="20"/>
      <c r="Q9" s="18" t="s">
        <v>16</v>
      </c>
      <c r="R9" s="18">
        <v>19.98</v>
      </c>
      <c r="S9" s="19">
        <v>222.5</v>
      </c>
      <c r="T9" s="19">
        <f t="shared" si="2"/>
        <v>64080</v>
      </c>
      <c r="U9" s="19">
        <f t="shared" si="3"/>
        <v>3204000</v>
      </c>
      <c r="V9" s="20"/>
      <c r="Y9" s="18" t="s">
        <v>16</v>
      </c>
      <c r="Z9" s="18">
        <v>20.61</v>
      </c>
      <c r="AA9" s="19">
        <v>562.79999999999995</v>
      </c>
      <c r="AB9" s="19">
        <f t="shared" si="4"/>
        <v>146890.79999999999</v>
      </c>
      <c r="AC9" s="19">
        <f t="shared" si="10"/>
        <v>3672269.9999999995</v>
      </c>
      <c r="AD9" s="20"/>
      <c r="AF9" s="18" t="s">
        <v>16</v>
      </c>
      <c r="AG9" s="18">
        <v>19.98</v>
      </c>
      <c r="AH9" s="19">
        <v>222.5</v>
      </c>
      <c r="AI9" s="19">
        <f t="shared" si="5"/>
        <v>64080</v>
      </c>
      <c r="AJ9" s="19">
        <f t="shared" si="11"/>
        <v>1602000</v>
      </c>
      <c r="AK9" s="20"/>
      <c r="AM9" s="47" t="s">
        <v>54</v>
      </c>
      <c r="AN9" s="47">
        <v>29.47</v>
      </c>
      <c r="AO9" s="47">
        <v>2.3679999999999999</v>
      </c>
      <c r="AP9" s="48">
        <f t="shared" si="6"/>
        <v>618.048</v>
      </c>
      <c r="AQ9" s="48">
        <f t="shared" si="12"/>
        <v>15451.2</v>
      </c>
      <c r="AR9" s="47"/>
      <c r="AT9" s="47" t="s">
        <v>54</v>
      </c>
      <c r="AU9" s="47">
        <v>27.54</v>
      </c>
      <c r="AV9" s="47">
        <v>1.873</v>
      </c>
      <c r="AW9" s="48">
        <f t="shared" si="7"/>
        <v>539.42399999999998</v>
      </c>
      <c r="AX9" s="48">
        <f t="shared" si="13"/>
        <v>13485.599999999999</v>
      </c>
      <c r="AY9" s="47"/>
      <c r="BA9" s="47" t="s">
        <v>54</v>
      </c>
      <c r="BB9" s="47">
        <v>30.02</v>
      </c>
      <c r="BC9" s="47">
        <v>1.6</v>
      </c>
      <c r="BD9" s="48">
        <f t="shared" si="8"/>
        <v>417.6</v>
      </c>
      <c r="BE9" s="48">
        <f t="shared" si="14"/>
        <v>10440</v>
      </c>
      <c r="BF9" s="47"/>
      <c r="BH9" s="47" t="s">
        <v>54</v>
      </c>
      <c r="BI9" s="47" t="s">
        <v>12</v>
      </c>
      <c r="BJ9" s="47" t="s">
        <v>13</v>
      </c>
      <c r="BK9" s="48" t="e">
        <f t="shared" si="9"/>
        <v>#VALUE!</v>
      </c>
      <c r="BL9" s="48" t="e">
        <f t="shared" si="15"/>
        <v>#VALUE!</v>
      </c>
      <c r="BM9" s="47"/>
    </row>
    <row r="10" spans="1:67" x14ac:dyDescent="0.25">
      <c r="A10" s="41"/>
      <c r="B10" s="41"/>
      <c r="C10" s="41"/>
      <c r="D10" s="41"/>
      <c r="E10" s="42"/>
      <c r="F10" s="45"/>
      <c r="G10" s="46"/>
      <c r="J10" s="18" t="s">
        <v>17</v>
      </c>
      <c r="K10" s="18">
        <v>30.46</v>
      </c>
      <c r="L10" s="18">
        <v>1.28</v>
      </c>
      <c r="M10" s="19">
        <f t="shared" si="0"/>
        <v>334.08</v>
      </c>
      <c r="N10" s="19">
        <f t="shared" si="1"/>
        <v>16704</v>
      </c>
      <c r="O10" s="19">
        <f>AVERAGE(N10:N12)</f>
        <v>16656.150000000001</v>
      </c>
      <c r="Q10" s="18" t="s">
        <v>17</v>
      </c>
      <c r="R10" s="18">
        <v>25.38</v>
      </c>
      <c r="S10" s="18">
        <v>4.7080000000000002</v>
      </c>
      <c r="T10" s="19">
        <f t="shared" si="2"/>
        <v>1355.904</v>
      </c>
      <c r="U10" s="19">
        <f t="shared" si="3"/>
        <v>67795.199999999997</v>
      </c>
      <c r="V10" s="19">
        <f>AVERAGE(U10:U12)</f>
        <v>68956.800000000003</v>
      </c>
      <c r="Y10" s="18" t="s">
        <v>17</v>
      </c>
      <c r="Z10" s="18">
        <v>30.46</v>
      </c>
      <c r="AA10" s="18">
        <v>1.28</v>
      </c>
      <c r="AB10" s="19">
        <f t="shared" si="4"/>
        <v>334.08</v>
      </c>
      <c r="AC10" s="19">
        <f t="shared" si="10"/>
        <v>8352</v>
      </c>
      <c r="AD10" s="19">
        <f>AVERAGE(AC10:AC12)</f>
        <v>8328.0750000000007</v>
      </c>
      <c r="AF10" s="18" t="s">
        <v>17</v>
      </c>
      <c r="AG10" s="18">
        <v>25.38</v>
      </c>
      <c r="AH10" s="18">
        <v>4.7080000000000002</v>
      </c>
      <c r="AI10" s="19">
        <f t="shared" si="5"/>
        <v>1355.904</v>
      </c>
      <c r="AJ10" s="19">
        <f t="shared" si="11"/>
        <v>33897.599999999999</v>
      </c>
      <c r="AK10" s="19">
        <f>AVERAGE(AJ10:AJ12)</f>
        <v>34478.400000000001</v>
      </c>
      <c r="AM10" s="47" t="s">
        <v>55</v>
      </c>
      <c r="AN10" s="47">
        <v>23.1</v>
      </c>
      <c r="AO10" s="47">
        <v>116.1</v>
      </c>
      <c r="AP10" s="48">
        <f t="shared" si="6"/>
        <v>30302.1</v>
      </c>
      <c r="AQ10" s="48">
        <f t="shared" si="12"/>
        <v>757552.5</v>
      </c>
      <c r="AR10" s="48">
        <f>AVERAGE(AQ10:AQ11)</f>
        <v>739608.75</v>
      </c>
      <c r="AT10" s="47" t="s">
        <v>55</v>
      </c>
      <c r="AU10" s="47">
        <v>22.33</v>
      </c>
      <c r="AV10" s="47">
        <v>58.88</v>
      </c>
      <c r="AW10" s="48">
        <f t="shared" si="7"/>
        <v>16957.440000000002</v>
      </c>
      <c r="AX10" s="48">
        <f t="shared" si="13"/>
        <v>423936.00000000006</v>
      </c>
      <c r="AY10" s="48">
        <f>AVERAGE(AX10:AX11)</f>
        <v>426780</v>
      </c>
      <c r="BA10" s="47" t="s">
        <v>55</v>
      </c>
      <c r="BB10" s="47">
        <v>23.11</v>
      </c>
      <c r="BC10" s="47">
        <v>110.1</v>
      </c>
      <c r="BD10" s="48">
        <f t="shared" si="8"/>
        <v>28736.1</v>
      </c>
      <c r="BE10" s="48">
        <f t="shared" si="14"/>
        <v>718402.5</v>
      </c>
      <c r="BF10" s="48">
        <f>AVERAGE(BE10:BE11)</f>
        <v>752985</v>
      </c>
      <c r="BG10" s="23"/>
      <c r="BH10" s="47" t="s">
        <v>55</v>
      </c>
      <c r="BI10" s="47">
        <v>22.27</v>
      </c>
      <c r="BJ10" s="47">
        <v>65.88</v>
      </c>
      <c r="BK10" s="48">
        <f t="shared" si="9"/>
        <v>18973.439999999999</v>
      </c>
      <c r="BL10" s="48">
        <f t="shared" si="15"/>
        <v>474335.99999999994</v>
      </c>
      <c r="BM10" s="48">
        <f>AVERAGE(BL10:BL11)</f>
        <v>237332.19599999997</v>
      </c>
      <c r="BN10" s="23"/>
      <c r="BO10" s="23"/>
    </row>
    <row r="11" spans="1:67" x14ac:dyDescent="0.25">
      <c r="A11" s="32" t="s">
        <v>51</v>
      </c>
      <c r="B11" s="32"/>
      <c r="C11" s="32"/>
      <c r="D11" s="32"/>
      <c r="E11" s="32"/>
      <c r="F11" s="32"/>
      <c r="G11" s="32"/>
      <c r="J11" s="18" t="s">
        <v>17</v>
      </c>
      <c r="K11" s="18">
        <v>30.36</v>
      </c>
      <c r="L11" s="18">
        <v>1.361</v>
      </c>
      <c r="M11" s="19">
        <f t="shared" si="0"/>
        <v>355.221</v>
      </c>
      <c r="N11" s="19">
        <f t="shared" si="1"/>
        <v>17761.05</v>
      </c>
      <c r="O11" s="18"/>
      <c r="Q11" s="18" t="s">
        <v>17</v>
      </c>
      <c r="R11" s="18">
        <v>25.31</v>
      </c>
      <c r="S11" s="18">
        <v>4.95</v>
      </c>
      <c r="T11" s="19">
        <f t="shared" si="2"/>
        <v>1425.6000000000001</v>
      </c>
      <c r="U11" s="19">
        <f t="shared" si="3"/>
        <v>71280</v>
      </c>
      <c r="V11" s="18"/>
      <c r="Y11" s="18" t="s">
        <v>17</v>
      </c>
      <c r="Z11" s="18">
        <v>30.36</v>
      </c>
      <c r="AA11" s="18">
        <v>1.361</v>
      </c>
      <c r="AB11" s="19">
        <f t="shared" si="4"/>
        <v>355.221</v>
      </c>
      <c r="AC11" s="19">
        <f t="shared" si="10"/>
        <v>8880.5249999999996</v>
      </c>
      <c r="AD11" s="18"/>
      <c r="AF11" s="18" t="s">
        <v>17</v>
      </c>
      <c r="AG11" s="18">
        <v>25.31</v>
      </c>
      <c r="AH11" s="18">
        <v>4.95</v>
      </c>
      <c r="AI11" s="19">
        <f t="shared" si="5"/>
        <v>1425.6000000000001</v>
      </c>
      <c r="AJ11" s="19">
        <f t="shared" si="11"/>
        <v>35640</v>
      </c>
      <c r="AK11" s="18"/>
      <c r="AM11" s="47" t="s">
        <v>55</v>
      </c>
      <c r="AN11" s="47">
        <v>23.18</v>
      </c>
      <c r="AO11" s="47">
        <v>110.6</v>
      </c>
      <c r="AP11" s="48">
        <f t="shared" si="6"/>
        <v>28866.6</v>
      </c>
      <c r="AQ11" s="48">
        <f t="shared" si="12"/>
        <v>721665</v>
      </c>
      <c r="AR11" s="47"/>
      <c r="AT11" s="47" t="s">
        <v>55</v>
      </c>
      <c r="AU11" s="47">
        <v>22.31</v>
      </c>
      <c r="AV11" s="47">
        <v>59.67</v>
      </c>
      <c r="AW11" s="48">
        <f t="shared" si="7"/>
        <v>17184.96</v>
      </c>
      <c r="AX11" s="48">
        <f t="shared" si="13"/>
        <v>429624</v>
      </c>
      <c r="AY11" s="47"/>
      <c r="BA11" s="47" t="s">
        <v>55</v>
      </c>
      <c r="BB11" s="47">
        <v>22.96</v>
      </c>
      <c r="BC11" s="47">
        <v>120.7</v>
      </c>
      <c r="BD11" s="48">
        <f t="shared" si="8"/>
        <v>31502.7</v>
      </c>
      <c r="BE11" s="48">
        <f t="shared" si="14"/>
        <v>787567.5</v>
      </c>
      <c r="BF11" s="47"/>
      <c r="BH11" s="47" t="s">
        <v>55</v>
      </c>
      <c r="BI11" s="47">
        <v>33.29</v>
      </c>
      <c r="BJ11" s="47">
        <v>4.5609999999999998E-2</v>
      </c>
      <c r="BK11" s="48">
        <f t="shared" si="9"/>
        <v>13.135679999999999</v>
      </c>
      <c r="BL11" s="48">
        <f t="shared" si="15"/>
        <v>328.392</v>
      </c>
      <c r="BM11" s="47"/>
    </row>
    <row r="12" spans="1:67" x14ac:dyDescent="0.25">
      <c r="A12" s="41" t="s">
        <v>9</v>
      </c>
      <c r="B12" s="41"/>
      <c r="C12" s="41"/>
      <c r="D12" s="41"/>
      <c r="E12" s="42"/>
      <c r="F12" s="43"/>
      <c r="G12" s="44" t="s">
        <v>10</v>
      </c>
      <c r="J12" s="18" t="s">
        <v>17</v>
      </c>
      <c r="K12" s="18">
        <v>30.58</v>
      </c>
      <c r="L12" s="18">
        <v>1.1879999999999999</v>
      </c>
      <c r="M12" s="19">
        <f t="shared" si="0"/>
        <v>310.06799999999998</v>
      </c>
      <c r="N12" s="19">
        <f t="shared" si="1"/>
        <v>15503.4</v>
      </c>
      <c r="O12" s="18"/>
      <c r="Q12" s="18" t="s">
        <v>17</v>
      </c>
      <c r="R12" s="18">
        <v>25.38</v>
      </c>
      <c r="S12" s="18">
        <v>4.7080000000000002</v>
      </c>
      <c r="T12" s="19">
        <f t="shared" si="2"/>
        <v>1355.904</v>
      </c>
      <c r="U12" s="19">
        <f t="shared" si="3"/>
        <v>67795.199999999997</v>
      </c>
      <c r="V12" s="18"/>
      <c r="Y12" s="18" t="s">
        <v>17</v>
      </c>
      <c r="Z12" s="18">
        <v>30.58</v>
      </c>
      <c r="AA12" s="18">
        <v>1.1879999999999999</v>
      </c>
      <c r="AB12" s="19">
        <f t="shared" si="4"/>
        <v>310.06799999999998</v>
      </c>
      <c r="AC12" s="19">
        <f t="shared" si="10"/>
        <v>7751.7</v>
      </c>
      <c r="AD12" s="18"/>
      <c r="AF12" s="18" t="s">
        <v>17</v>
      </c>
      <c r="AG12" s="18">
        <v>25.38</v>
      </c>
      <c r="AH12" s="18">
        <v>4.7080000000000002</v>
      </c>
      <c r="AI12" s="19">
        <f t="shared" si="5"/>
        <v>1355.904</v>
      </c>
      <c r="AJ12" s="19">
        <f t="shared" si="11"/>
        <v>33897.599999999999</v>
      </c>
      <c r="AK12" s="18"/>
      <c r="AM12" s="47" t="s">
        <v>56</v>
      </c>
      <c r="AN12" s="47">
        <v>21.71</v>
      </c>
      <c r="AO12" s="47">
        <v>271.5</v>
      </c>
      <c r="AP12" s="48">
        <f t="shared" si="6"/>
        <v>70861.5</v>
      </c>
      <c r="AQ12" s="48">
        <f t="shared" si="12"/>
        <v>1771537.5</v>
      </c>
      <c r="AR12" s="48">
        <f>AVERAGE(AQ12:AQ13)</f>
        <v>1771537.5</v>
      </c>
      <c r="AT12" s="47" t="s">
        <v>56</v>
      </c>
      <c r="AU12" s="47">
        <v>21.96</v>
      </c>
      <c r="AV12" s="47">
        <v>75.22</v>
      </c>
      <c r="AW12" s="48">
        <f t="shared" si="7"/>
        <v>21663.360000000001</v>
      </c>
      <c r="AX12" s="48">
        <f t="shared" si="13"/>
        <v>541584</v>
      </c>
      <c r="AY12" s="48">
        <f>AVERAGE(AX12:AX13)</f>
        <v>536256</v>
      </c>
      <c r="BA12" s="47" t="s">
        <v>56</v>
      </c>
      <c r="BB12" s="47">
        <v>22.6</v>
      </c>
      <c r="BC12" s="47">
        <v>150.5</v>
      </c>
      <c r="BD12" s="48">
        <f t="shared" si="8"/>
        <v>39280.5</v>
      </c>
      <c r="BE12" s="48">
        <f t="shared" si="14"/>
        <v>982012.5</v>
      </c>
      <c r="BF12" s="48">
        <f>AVERAGE(BE12:BE13)</f>
        <v>984948.75</v>
      </c>
      <c r="BG12" s="23"/>
      <c r="BH12" s="47" t="s">
        <v>56</v>
      </c>
      <c r="BI12" s="47">
        <v>21.16</v>
      </c>
      <c r="BJ12" s="47">
        <v>137.1</v>
      </c>
      <c r="BK12" s="48">
        <f t="shared" si="9"/>
        <v>39484.799999999996</v>
      </c>
      <c r="BL12" s="48">
        <f t="shared" si="15"/>
        <v>987119.99999999988</v>
      </c>
      <c r="BM12" s="48">
        <f>AVERAGE(BL12)</f>
        <v>987119.99999999988</v>
      </c>
      <c r="BN12" s="23"/>
      <c r="BO12" s="23"/>
    </row>
    <row r="13" spans="1:67" x14ac:dyDescent="0.25">
      <c r="A13" s="41" t="s">
        <v>11</v>
      </c>
      <c r="B13" s="41"/>
      <c r="C13" s="41"/>
      <c r="D13" s="41"/>
      <c r="E13" s="42"/>
      <c r="F13" s="45"/>
      <c r="G13" s="46">
        <f>1000/20</f>
        <v>50</v>
      </c>
      <c r="J13" s="18" t="s">
        <v>18</v>
      </c>
      <c r="K13" s="18">
        <v>17.399999999999999</v>
      </c>
      <c r="L13" s="18">
        <v>4090</v>
      </c>
      <c r="M13" s="19">
        <f t="shared" si="0"/>
        <v>1067490</v>
      </c>
      <c r="N13" s="19">
        <f t="shared" si="1"/>
        <v>53374500</v>
      </c>
      <c r="O13" s="19">
        <f>AVERAGE(N13:N15)</f>
        <v>52939500</v>
      </c>
      <c r="Q13" s="18" t="s">
        <v>18</v>
      </c>
      <c r="R13" s="18">
        <v>16.46</v>
      </c>
      <c r="S13" s="18">
        <v>2746</v>
      </c>
      <c r="T13" s="19">
        <f t="shared" si="2"/>
        <v>790848</v>
      </c>
      <c r="U13" s="19">
        <f t="shared" si="3"/>
        <v>39542400</v>
      </c>
      <c r="V13" s="19">
        <f>AVERAGE(U13:U15)</f>
        <v>39561600</v>
      </c>
      <c r="Y13" s="18" t="s">
        <v>18</v>
      </c>
      <c r="Z13" s="18">
        <v>17.399999999999999</v>
      </c>
      <c r="AA13" s="18">
        <v>4090</v>
      </c>
      <c r="AB13" s="19">
        <f t="shared" si="4"/>
        <v>1067490</v>
      </c>
      <c r="AC13" s="19">
        <f t="shared" si="10"/>
        <v>26687250</v>
      </c>
      <c r="AD13" s="19">
        <f>AVERAGE(AC13:AC15)</f>
        <v>26469750</v>
      </c>
      <c r="AF13" s="18" t="s">
        <v>18</v>
      </c>
      <c r="AG13" s="18">
        <v>16.46</v>
      </c>
      <c r="AH13" s="18">
        <v>2746</v>
      </c>
      <c r="AI13" s="19">
        <f t="shared" si="5"/>
        <v>790848</v>
      </c>
      <c r="AJ13" s="19">
        <f t="shared" si="11"/>
        <v>19771200</v>
      </c>
      <c r="AK13" s="19">
        <f>AVERAGE(AJ13:AJ15)</f>
        <v>19780800</v>
      </c>
      <c r="AM13" s="47" t="s">
        <v>56</v>
      </c>
      <c r="AN13" s="47">
        <v>21.71</v>
      </c>
      <c r="AO13" s="47">
        <v>271.5</v>
      </c>
      <c r="AP13" s="48">
        <f t="shared" si="6"/>
        <v>70861.5</v>
      </c>
      <c r="AQ13" s="48">
        <f t="shared" si="12"/>
        <v>1771537.5</v>
      </c>
      <c r="AR13" s="47"/>
      <c r="AT13" s="47" t="s">
        <v>56</v>
      </c>
      <c r="AU13" s="47">
        <v>21.99</v>
      </c>
      <c r="AV13" s="47">
        <v>73.739999999999995</v>
      </c>
      <c r="AW13" s="48">
        <f t="shared" si="7"/>
        <v>21237.119999999999</v>
      </c>
      <c r="AX13" s="48">
        <f t="shared" si="13"/>
        <v>530928</v>
      </c>
      <c r="AY13" s="47"/>
      <c r="BA13" s="47" t="s">
        <v>56</v>
      </c>
      <c r="BB13" s="47">
        <v>22.59</v>
      </c>
      <c r="BC13" s="47">
        <v>151.4</v>
      </c>
      <c r="BD13" s="48">
        <f t="shared" si="8"/>
        <v>39515.4</v>
      </c>
      <c r="BE13" s="48">
        <f t="shared" si="14"/>
        <v>987885</v>
      </c>
      <c r="BF13" s="47"/>
      <c r="BH13" s="47" t="s">
        <v>56</v>
      </c>
      <c r="BI13" s="47" t="s">
        <v>12</v>
      </c>
      <c r="BJ13" s="47" t="s">
        <v>13</v>
      </c>
      <c r="BK13" s="48" t="e">
        <f t="shared" si="9"/>
        <v>#VALUE!</v>
      </c>
      <c r="BL13" s="48" t="e">
        <f t="shared" si="15"/>
        <v>#VALUE!</v>
      </c>
      <c r="BM13" s="47"/>
    </row>
    <row r="14" spans="1:67" x14ac:dyDescent="0.25">
      <c r="A14" s="41"/>
      <c r="B14" s="41"/>
      <c r="C14" s="41"/>
      <c r="D14" s="41"/>
      <c r="E14" s="42"/>
      <c r="F14" s="45"/>
      <c r="G14" s="46"/>
      <c r="J14" s="18" t="s">
        <v>18</v>
      </c>
      <c r="K14" s="18">
        <v>17.43</v>
      </c>
      <c r="L14" s="18">
        <v>4015</v>
      </c>
      <c r="M14" s="19">
        <f t="shared" si="0"/>
        <v>1047915</v>
      </c>
      <c r="N14" s="19">
        <f t="shared" si="1"/>
        <v>52395750</v>
      </c>
      <c r="O14" s="18"/>
      <c r="Q14" s="18" t="s">
        <v>18</v>
      </c>
      <c r="R14" s="18">
        <v>16.41</v>
      </c>
      <c r="S14" s="18">
        <v>2846</v>
      </c>
      <c r="T14" s="19">
        <f t="shared" si="2"/>
        <v>819648</v>
      </c>
      <c r="U14" s="19">
        <f t="shared" si="3"/>
        <v>40982400</v>
      </c>
      <c r="V14" s="18"/>
      <c r="Y14" s="18" t="s">
        <v>18</v>
      </c>
      <c r="Z14" s="18">
        <v>17.43</v>
      </c>
      <c r="AA14" s="18">
        <v>4015</v>
      </c>
      <c r="AB14" s="19">
        <f t="shared" si="4"/>
        <v>1047915</v>
      </c>
      <c r="AC14" s="19">
        <f t="shared" si="10"/>
        <v>26197875</v>
      </c>
      <c r="AD14" s="18"/>
      <c r="AF14" s="18" t="s">
        <v>18</v>
      </c>
      <c r="AG14" s="18">
        <v>16.41</v>
      </c>
      <c r="AH14" s="18">
        <v>2846</v>
      </c>
      <c r="AI14" s="19">
        <f t="shared" si="5"/>
        <v>819648</v>
      </c>
      <c r="AJ14" s="19">
        <f t="shared" si="11"/>
        <v>20491200</v>
      </c>
      <c r="AK14" s="18"/>
      <c r="AM14" s="47" t="s">
        <v>57</v>
      </c>
      <c r="AN14" s="47">
        <v>23.54</v>
      </c>
      <c r="AO14" s="47">
        <v>88.75</v>
      </c>
      <c r="AP14" s="48">
        <f t="shared" si="6"/>
        <v>23163.75</v>
      </c>
      <c r="AQ14" s="48">
        <f t="shared" si="12"/>
        <v>579093.75</v>
      </c>
      <c r="AR14" s="48">
        <f>AVERAGE(AQ14:AQ15)</f>
        <v>560269.125</v>
      </c>
      <c r="AT14" s="47" t="s">
        <v>57</v>
      </c>
      <c r="AU14" s="47">
        <v>22.92</v>
      </c>
      <c r="AV14" s="47">
        <v>39.85</v>
      </c>
      <c r="AW14" s="48">
        <f t="shared" si="7"/>
        <v>11476.800000000001</v>
      </c>
      <c r="AX14" s="48">
        <f t="shared" si="13"/>
        <v>286920</v>
      </c>
      <c r="AY14" s="48">
        <f>AVERAGE(AX14:AX15)</f>
        <v>282240</v>
      </c>
      <c r="BA14" s="47" t="s">
        <v>57</v>
      </c>
      <c r="BB14" s="47">
        <v>23.68</v>
      </c>
      <c r="BC14" s="47">
        <v>77.69</v>
      </c>
      <c r="BD14" s="48">
        <f t="shared" si="8"/>
        <v>20277.09</v>
      </c>
      <c r="BE14" s="48">
        <f t="shared" si="14"/>
        <v>506927.25</v>
      </c>
      <c r="BF14" s="48">
        <f>AVERAGE(BE14:BE15)</f>
        <v>521282.25</v>
      </c>
      <c r="BG14" s="23"/>
      <c r="BH14" s="47" t="s">
        <v>57</v>
      </c>
      <c r="BI14" s="47">
        <v>22.9</v>
      </c>
      <c r="BJ14" s="47">
        <v>43.46</v>
      </c>
      <c r="BK14" s="48">
        <f t="shared" si="9"/>
        <v>12516.48</v>
      </c>
      <c r="BL14" s="48">
        <f t="shared" si="15"/>
        <v>312912</v>
      </c>
      <c r="BM14" s="48">
        <f>AVERAGE(BL14)</f>
        <v>312912</v>
      </c>
      <c r="BN14" s="23"/>
      <c r="BO14" s="23"/>
    </row>
    <row r="15" spans="1:67" x14ac:dyDescent="0.25">
      <c r="A15" s="41"/>
      <c r="B15" s="41"/>
      <c r="C15" s="41"/>
      <c r="D15" s="41"/>
      <c r="E15" s="42"/>
      <c r="F15" s="45"/>
      <c r="G15" s="46"/>
      <c r="J15" s="18" t="s">
        <v>18</v>
      </c>
      <c r="K15" s="18">
        <v>17.41</v>
      </c>
      <c r="L15" s="18">
        <v>4065</v>
      </c>
      <c r="M15" s="19">
        <f t="shared" si="0"/>
        <v>1060965</v>
      </c>
      <c r="N15" s="19">
        <f t="shared" si="1"/>
        <v>53048250</v>
      </c>
      <c r="O15" s="18"/>
      <c r="Q15" s="18" t="s">
        <v>18</v>
      </c>
      <c r="R15" s="18">
        <v>16.510000000000002</v>
      </c>
      <c r="S15" s="18">
        <v>2650</v>
      </c>
      <c r="T15" s="19">
        <f t="shared" si="2"/>
        <v>763200</v>
      </c>
      <c r="U15" s="19">
        <f t="shared" si="3"/>
        <v>38160000</v>
      </c>
      <c r="V15" s="18"/>
      <c r="Y15" s="18" t="s">
        <v>18</v>
      </c>
      <c r="Z15" s="18">
        <v>17.41</v>
      </c>
      <c r="AA15" s="18">
        <v>4065</v>
      </c>
      <c r="AB15" s="19">
        <f t="shared" si="4"/>
        <v>1060965</v>
      </c>
      <c r="AC15" s="19">
        <f t="shared" si="10"/>
        <v>26524125</v>
      </c>
      <c r="AD15" s="18"/>
      <c r="AF15" s="18" t="s">
        <v>18</v>
      </c>
      <c r="AG15" s="18">
        <v>16.510000000000002</v>
      </c>
      <c r="AH15" s="18">
        <v>2650</v>
      </c>
      <c r="AI15" s="19">
        <f t="shared" si="5"/>
        <v>763200</v>
      </c>
      <c r="AJ15" s="19">
        <f t="shared" si="11"/>
        <v>19080000</v>
      </c>
      <c r="AK15" s="18"/>
      <c r="AM15" s="47" t="s">
        <v>57</v>
      </c>
      <c r="AN15" s="47">
        <v>23.65</v>
      </c>
      <c r="AO15" s="47">
        <v>82.98</v>
      </c>
      <c r="AP15" s="48">
        <f t="shared" si="6"/>
        <v>21657.780000000002</v>
      </c>
      <c r="AQ15" s="48">
        <f t="shared" si="12"/>
        <v>541444.50000000012</v>
      </c>
      <c r="AR15" s="47"/>
      <c r="AT15" s="47" t="s">
        <v>57</v>
      </c>
      <c r="AU15" s="47">
        <v>22.97</v>
      </c>
      <c r="AV15" s="47">
        <v>38.549999999999997</v>
      </c>
      <c r="AW15" s="48">
        <f t="shared" si="7"/>
        <v>11102.4</v>
      </c>
      <c r="AX15" s="48">
        <f t="shared" si="13"/>
        <v>277560</v>
      </c>
      <c r="AY15" s="47"/>
      <c r="BA15" s="47" t="s">
        <v>57</v>
      </c>
      <c r="BB15" s="47">
        <v>23.59</v>
      </c>
      <c r="BC15" s="47">
        <v>82.09</v>
      </c>
      <c r="BD15" s="48">
        <f t="shared" si="8"/>
        <v>21425.49</v>
      </c>
      <c r="BE15" s="48">
        <f t="shared" si="14"/>
        <v>535637.25</v>
      </c>
      <c r="BF15" s="47"/>
      <c r="BH15" s="47" t="s">
        <v>57</v>
      </c>
      <c r="BI15" s="47" t="s">
        <v>12</v>
      </c>
      <c r="BJ15" s="47" t="s">
        <v>13</v>
      </c>
      <c r="BK15" s="48" t="e">
        <f t="shared" si="9"/>
        <v>#VALUE!</v>
      </c>
      <c r="BL15" s="48" t="e">
        <f t="shared" si="15"/>
        <v>#VALUE!</v>
      </c>
      <c r="BM15" s="47"/>
    </row>
    <row r="16" spans="1:67" x14ac:dyDescent="0.25">
      <c r="A16" s="41"/>
      <c r="B16" s="41"/>
      <c r="C16" s="41"/>
      <c r="D16" s="41"/>
      <c r="E16" s="42"/>
      <c r="F16" s="45"/>
      <c r="G16" s="46"/>
      <c r="J16" s="18" t="s">
        <v>19</v>
      </c>
      <c r="K16" s="18">
        <v>17.54</v>
      </c>
      <c r="L16" s="18">
        <v>3751</v>
      </c>
      <c r="M16" s="19">
        <f t="shared" si="0"/>
        <v>979011</v>
      </c>
      <c r="N16" s="19">
        <f t="shared" si="1"/>
        <v>48950550</v>
      </c>
      <c r="O16" s="19">
        <f>AVERAGE(N16:N18)</f>
        <v>47471550</v>
      </c>
      <c r="Q16" s="18" t="s">
        <v>19</v>
      </c>
      <c r="R16" s="18">
        <v>16.649999999999999</v>
      </c>
      <c r="S16" s="18">
        <v>2398</v>
      </c>
      <c r="T16" s="19">
        <f t="shared" si="2"/>
        <v>690624</v>
      </c>
      <c r="U16" s="19">
        <f t="shared" si="3"/>
        <v>34531200</v>
      </c>
      <c r="V16" s="19">
        <f>AVERAGE(U16:U18)</f>
        <v>33331200</v>
      </c>
      <c r="Y16" s="18" t="s">
        <v>19</v>
      </c>
      <c r="Z16" s="18">
        <v>17.54</v>
      </c>
      <c r="AA16" s="18">
        <v>3751</v>
      </c>
      <c r="AB16" s="19">
        <f t="shared" si="4"/>
        <v>979011</v>
      </c>
      <c r="AC16" s="19">
        <f t="shared" si="10"/>
        <v>24475275</v>
      </c>
      <c r="AD16" s="19">
        <f>AVERAGE(AC16:AC18)</f>
        <v>23735775</v>
      </c>
      <c r="AF16" s="18" t="s">
        <v>19</v>
      </c>
      <c r="AG16" s="18">
        <v>16.649999999999999</v>
      </c>
      <c r="AH16" s="18">
        <v>2398</v>
      </c>
      <c r="AI16" s="19">
        <f t="shared" si="5"/>
        <v>690624</v>
      </c>
      <c r="AJ16" s="19">
        <f t="shared" si="11"/>
        <v>17265600</v>
      </c>
      <c r="AK16" s="19">
        <f>AVERAGE(AJ16:AJ18)</f>
        <v>16665600</v>
      </c>
      <c r="AL16" s="23"/>
      <c r="AM16" s="47" t="s">
        <v>58</v>
      </c>
      <c r="AN16" s="47">
        <v>24.12</v>
      </c>
      <c r="AO16" s="47">
        <v>62.26</v>
      </c>
      <c r="AP16" s="48">
        <f t="shared" si="6"/>
        <v>16249.859999999999</v>
      </c>
      <c r="AQ16" s="48">
        <f t="shared" si="12"/>
        <v>406246.49999999994</v>
      </c>
      <c r="AR16" s="48">
        <f>AVERAGE(AQ16:AQ17)</f>
        <v>381777.74999999994</v>
      </c>
      <c r="AT16" s="47" t="s">
        <v>58</v>
      </c>
      <c r="AU16" s="47">
        <v>23.45</v>
      </c>
      <c r="AV16" s="47">
        <v>28.06</v>
      </c>
      <c r="AW16" s="48">
        <f t="shared" si="7"/>
        <v>8081.28</v>
      </c>
      <c r="AX16" s="48">
        <f t="shared" si="13"/>
        <v>202032</v>
      </c>
      <c r="AY16" s="48">
        <f>AVERAGE(AX16:AX17)</f>
        <v>193716</v>
      </c>
      <c r="BA16" s="47" t="s">
        <v>58</v>
      </c>
      <c r="BB16" s="47">
        <v>23.99</v>
      </c>
      <c r="BC16" s="47">
        <v>64.25</v>
      </c>
      <c r="BD16" s="48">
        <f t="shared" si="8"/>
        <v>16769.25</v>
      </c>
      <c r="BE16" s="48">
        <f t="shared" si="14"/>
        <v>419231.25</v>
      </c>
      <c r="BF16" s="48">
        <f>AVERAGE(BE16:BE17)</f>
        <v>404386.875</v>
      </c>
      <c r="BG16" s="23"/>
      <c r="BH16" s="47" t="s">
        <v>58</v>
      </c>
      <c r="BI16" s="47" t="s">
        <v>12</v>
      </c>
      <c r="BJ16" s="47" t="s">
        <v>13</v>
      </c>
      <c r="BK16" s="48" t="e">
        <f t="shared" si="9"/>
        <v>#VALUE!</v>
      </c>
      <c r="BL16" s="48" t="e">
        <f t="shared" si="15"/>
        <v>#VALUE!</v>
      </c>
      <c r="BM16" s="48">
        <f>AVERAGE(BL17)</f>
        <v>138888</v>
      </c>
      <c r="BN16" s="23"/>
      <c r="BO16" s="23"/>
    </row>
    <row r="17" spans="1:67" x14ac:dyDescent="0.25">
      <c r="A17" s="41"/>
      <c r="B17" s="41"/>
      <c r="C17" s="41"/>
      <c r="D17" s="41"/>
      <c r="E17" s="42"/>
      <c r="F17" s="45"/>
      <c r="G17" s="46"/>
      <c r="J17" s="18" t="s">
        <v>19</v>
      </c>
      <c r="K17" s="18">
        <v>17.61</v>
      </c>
      <c r="L17" s="18">
        <v>3592</v>
      </c>
      <c r="M17" s="19">
        <f t="shared" si="0"/>
        <v>937512</v>
      </c>
      <c r="N17" s="19">
        <f t="shared" si="1"/>
        <v>46875600</v>
      </c>
      <c r="O17" s="18"/>
      <c r="Q17" s="18" t="s">
        <v>19</v>
      </c>
      <c r="R17" s="18">
        <v>16.73</v>
      </c>
      <c r="S17" s="18">
        <v>2265</v>
      </c>
      <c r="T17" s="19">
        <f t="shared" si="2"/>
        <v>652320</v>
      </c>
      <c r="U17" s="19">
        <f t="shared" si="3"/>
        <v>32616000</v>
      </c>
      <c r="V17" s="18"/>
      <c r="Y17" s="18" t="s">
        <v>19</v>
      </c>
      <c r="Z17" s="18">
        <v>17.61</v>
      </c>
      <c r="AA17" s="18">
        <v>3592</v>
      </c>
      <c r="AB17" s="19">
        <f t="shared" si="4"/>
        <v>937512</v>
      </c>
      <c r="AC17" s="19">
        <f t="shared" si="10"/>
        <v>23437800</v>
      </c>
      <c r="AD17" s="18"/>
      <c r="AF17" s="18" t="s">
        <v>19</v>
      </c>
      <c r="AG17" s="18">
        <v>16.73</v>
      </c>
      <c r="AH17" s="18">
        <v>2265</v>
      </c>
      <c r="AI17" s="19">
        <f t="shared" si="5"/>
        <v>652320</v>
      </c>
      <c r="AJ17" s="19">
        <f t="shared" si="11"/>
        <v>16308000</v>
      </c>
      <c r="AK17" s="18"/>
      <c r="AM17" s="47" t="s">
        <v>58</v>
      </c>
      <c r="AN17" s="47">
        <v>24.33</v>
      </c>
      <c r="AO17" s="47">
        <v>54.76</v>
      </c>
      <c r="AP17" s="48">
        <f t="shared" si="6"/>
        <v>14292.359999999999</v>
      </c>
      <c r="AQ17" s="48">
        <f t="shared" si="12"/>
        <v>357308.99999999994</v>
      </c>
      <c r="AR17" s="47"/>
      <c r="AT17" s="47" t="s">
        <v>58</v>
      </c>
      <c r="AU17" s="47">
        <v>23.58</v>
      </c>
      <c r="AV17" s="47">
        <v>25.75</v>
      </c>
      <c r="AW17" s="48">
        <f t="shared" si="7"/>
        <v>7416</v>
      </c>
      <c r="AX17" s="48">
        <f t="shared" si="13"/>
        <v>185400</v>
      </c>
      <c r="AY17" s="47"/>
      <c r="BA17" s="47" t="s">
        <v>58</v>
      </c>
      <c r="BB17" s="47">
        <v>24.11</v>
      </c>
      <c r="BC17" s="47">
        <v>59.7</v>
      </c>
      <c r="BD17" s="48">
        <f t="shared" si="8"/>
        <v>15581.7</v>
      </c>
      <c r="BE17" s="48">
        <f t="shared" si="14"/>
        <v>389542.5</v>
      </c>
      <c r="BF17" s="47"/>
      <c r="BH17" s="47" t="s">
        <v>58</v>
      </c>
      <c r="BI17" s="47">
        <v>24.13</v>
      </c>
      <c r="BJ17" s="47">
        <v>19.29</v>
      </c>
      <c r="BK17" s="48">
        <f t="shared" si="9"/>
        <v>5555.5199999999995</v>
      </c>
      <c r="BL17" s="48">
        <f t="shared" si="15"/>
        <v>138888</v>
      </c>
      <c r="BM17" s="47"/>
    </row>
    <row r="18" spans="1:67" x14ac:dyDescent="0.25">
      <c r="J18" s="18" t="s">
        <v>19</v>
      </c>
      <c r="K18" s="18">
        <v>17.62</v>
      </c>
      <c r="L18" s="18">
        <v>3570</v>
      </c>
      <c r="M18" s="19">
        <f t="shared" si="0"/>
        <v>931770</v>
      </c>
      <c r="N18" s="19">
        <f t="shared" si="1"/>
        <v>46588500</v>
      </c>
      <c r="O18" s="18"/>
      <c r="Q18" s="18" t="s">
        <v>19</v>
      </c>
      <c r="R18" s="18">
        <v>16.72</v>
      </c>
      <c r="S18" s="18">
        <v>2281</v>
      </c>
      <c r="T18" s="19">
        <f t="shared" si="2"/>
        <v>656928</v>
      </c>
      <c r="U18" s="19">
        <f t="shared" si="3"/>
        <v>32846400</v>
      </c>
      <c r="V18" s="18"/>
      <c r="Y18" s="18" t="s">
        <v>19</v>
      </c>
      <c r="Z18" s="18">
        <v>17.62</v>
      </c>
      <c r="AA18" s="18">
        <v>3570</v>
      </c>
      <c r="AB18" s="19">
        <f t="shared" si="4"/>
        <v>931770</v>
      </c>
      <c r="AC18" s="19">
        <f t="shared" si="10"/>
        <v>23294250</v>
      </c>
      <c r="AD18" s="18"/>
      <c r="AF18" s="18" t="s">
        <v>19</v>
      </c>
      <c r="AG18" s="18">
        <v>16.72</v>
      </c>
      <c r="AH18" s="18">
        <v>2281</v>
      </c>
      <c r="AI18" s="19">
        <f t="shared" si="5"/>
        <v>656928</v>
      </c>
      <c r="AJ18" s="19">
        <f t="shared" si="11"/>
        <v>16423200</v>
      </c>
      <c r="AK18" s="18"/>
      <c r="AM18" s="47" t="s">
        <v>59</v>
      </c>
      <c r="AN18" s="47">
        <v>24.64</v>
      </c>
      <c r="AO18" s="47">
        <v>45.31</v>
      </c>
      <c r="AP18" s="48">
        <f t="shared" si="6"/>
        <v>11825.91</v>
      </c>
      <c r="AQ18" s="48">
        <f t="shared" si="12"/>
        <v>295647.75</v>
      </c>
      <c r="AR18" s="48">
        <f>AVERAGE(AQ18:AQ19)</f>
        <v>303999.75</v>
      </c>
      <c r="AT18" s="47" t="s">
        <v>59</v>
      </c>
      <c r="AU18" s="47">
        <v>23.88</v>
      </c>
      <c r="AV18" s="47">
        <v>21.11</v>
      </c>
      <c r="AW18" s="48">
        <f t="shared" si="7"/>
        <v>6079.68</v>
      </c>
      <c r="AX18" s="48">
        <f t="shared" si="13"/>
        <v>151992</v>
      </c>
      <c r="AY18" s="48">
        <f>AVERAGE(AX18:AX19)</f>
        <v>157716</v>
      </c>
      <c r="BA18" s="47" t="s">
        <v>59</v>
      </c>
      <c r="BB18" s="47">
        <v>24.26</v>
      </c>
      <c r="BC18" s="47">
        <v>54.46</v>
      </c>
      <c r="BD18" s="48">
        <f t="shared" si="8"/>
        <v>14214.06</v>
      </c>
      <c r="BE18" s="48">
        <f t="shared" si="14"/>
        <v>355351.5</v>
      </c>
      <c r="BF18" s="48">
        <f>AVERAGE(BE18:BE19)</f>
        <v>335841.75</v>
      </c>
      <c r="BG18" s="23"/>
      <c r="BH18" s="47" t="s">
        <v>59</v>
      </c>
      <c r="BI18" s="47" t="s">
        <v>12</v>
      </c>
      <c r="BJ18" s="47" t="s">
        <v>13</v>
      </c>
      <c r="BK18" s="48" t="e">
        <f t="shared" si="9"/>
        <v>#VALUE!</v>
      </c>
      <c r="BL18" s="48" t="e">
        <f t="shared" si="15"/>
        <v>#VALUE!</v>
      </c>
      <c r="BM18" s="48">
        <f>AVERAGE(BL19)</f>
        <v>94752</v>
      </c>
      <c r="BN18" s="23"/>
      <c r="BO18" s="23"/>
    </row>
    <row r="19" spans="1:67" x14ac:dyDescent="0.25">
      <c r="J19" s="18" t="s">
        <v>20</v>
      </c>
      <c r="K19" s="18">
        <v>16.87</v>
      </c>
      <c r="L19" s="18">
        <v>5675</v>
      </c>
      <c r="M19" s="19">
        <f t="shared" si="0"/>
        <v>1481175</v>
      </c>
      <c r="N19" s="19">
        <f t="shared" si="1"/>
        <v>74058750</v>
      </c>
      <c r="O19" s="19">
        <f>AVERAGE(N19:N21)</f>
        <v>74080500</v>
      </c>
      <c r="Q19" s="18" t="s">
        <v>20</v>
      </c>
      <c r="R19" s="18">
        <v>16.399999999999999</v>
      </c>
      <c r="S19" s="18">
        <v>2867</v>
      </c>
      <c r="T19" s="19">
        <f t="shared" si="2"/>
        <v>825696</v>
      </c>
      <c r="U19" s="19">
        <f t="shared" si="3"/>
        <v>41284800</v>
      </c>
      <c r="V19" s="19">
        <f>AVERAGE(U19:U21)</f>
        <v>41280000</v>
      </c>
      <c r="Y19" s="18" t="s">
        <v>20</v>
      </c>
      <c r="Z19" s="18">
        <v>16.87</v>
      </c>
      <c r="AA19" s="18">
        <v>5675</v>
      </c>
      <c r="AB19" s="19">
        <f t="shared" si="4"/>
        <v>1481175</v>
      </c>
      <c r="AC19" s="19">
        <f t="shared" si="10"/>
        <v>37029375</v>
      </c>
      <c r="AD19" s="19">
        <f>AVERAGE(AC19:AC21)</f>
        <v>37040250</v>
      </c>
      <c r="AF19" s="18" t="s">
        <v>20</v>
      </c>
      <c r="AG19" s="18">
        <v>16.399999999999999</v>
      </c>
      <c r="AH19" s="18">
        <v>2867</v>
      </c>
      <c r="AI19" s="19">
        <f t="shared" si="5"/>
        <v>825696</v>
      </c>
      <c r="AJ19" s="19">
        <f t="shared" si="11"/>
        <v>20642400</v>
      </c>
      <c r="AK19" s="19">
        <f>AVERAGE(AJ19:AJ21)</f>
        <v>20640000</v>
      </c>
      <c r="AL19" s="23"/>
      <c r="AM19" s="47" t="s">
        <v>59</v>
      </c>
      <c r="AN19" s="47">
        <v>24.55</v>
      </c>
      <c r="AO19" s="47">
        <v>47.87</v>
      </c>
      <c r="AP19" s="48">
        <f t="shared" si="6"/>
        <v>12494.07</v>
      </c>
      <c r="AQ19" s="48">
        <f>AP19*25</f>
        <v>312351.75</v>
      </c>
      <c r="AR19" s="47"/>
      <c r="AT19" s="47" t="s">
        <v>59</v>
      </c>
      <c r="AU19" s="47">
        <v>23.77</v>
      </c>
      <c r="AV19" s="47">
        <v>22.7</v>
      </c>
      <c r="AW19" s="48">
        <f t="shared" si="7"/>
        <v>6537.5999999999995</v>
      </c>
      <c r="AX19" s="48">
        <f t="shared" si="13"/>
        <v>163440</v>
      </c>
      <c r="AY19" s="47"/>
      <c r="BA19" s="47" t="s">
        <v>59</v>
      </c>
      <c r="BB19" s="47">
        <v>24.45</v>
      </c>
      <c r="BC19" s="47">
        <v>48.48</v>
      </c>
      <c r="BD19" s="48">
        <f t="shared" si="8"/>
        <v>12653.279999999999</v>
      </c>
      <c r="BE19" s="48">
        <f t="shared" si="14"/>
        <v>316332</v>
      </c>
      <c r="BF19" s="47"/>
      <c r="BH19" s="47" t="s">
        <v>59</v>
      </c>
      <c r="BI19" s="47">
        <v>24.71</v>
      </c>
      <c r="BJ19" s="47">
        <v>13.16</v>
      </c>
      <c r="BK19" s="48">
        <f t="shared" si="9"/>
        <v>3790.08</v>
      </c>
      <c r="BL19" s="48">
        <f t="shared" si="15"/>
        <v>94752</v>
      </c>
      <c r="BM19" s="47"/>
    </row>
    <row r="20" spans="1:67" x14ac:dyDescent="0.25">
      <c r="B20" s="33" t="s">
        <v>28</v>
      </c>
      <c r="D20" t="s">
        <v>98</v>
      </c>
      <c r="J20" s="18" t="s">
        <v>20</v>
      </c>
      <c r="K20" s="18">
        <v>16.920000000000002</v>
      </c>
      <c r="L20" s="18">
        <v>5502</v>
      </c>
      <c r="M20" s="19">
        <f t="shared" si="0"/>
        <v>1436022</v>
      </c>
      <c r="N20" s="19">
        <f t="shared" si="1"/>
        <v>71801100</v>
      </c>
      <c r="O20" s="18"/>
      <c r="Q20" s="18" t="s">
        <v>20</v>
      </c>
      <c r="R20" s="18">
        <v>16.41</v>
      </c>
      <c r="S20" s="18">
        <v>2846</v>
      </c>
      <c r="T20" s="19">
        <f t="shared" si="2"/>
        <v>819648</v>
      </c>
      <c r="U20" s="19">
        <f t="shared" si="3"/>
        <v>40982400</v>
      </c>
      <c r="V20" s="18"/>
      <c r="Y20" s="18" t="s">
        <v>20</v>
      </c>
      <c r="Z20" s="18">
        <v>16.920000000000002</v>
      </c>
      <c r="AA20" s="18">
        <v>5502</v>
      </c>
      <c r="AB20" s="19">
        <f t="shared" si="4"/>
        <v>1436022</v>
      </c>
      <c r="AC20" s="19">
        <f t="shared" si="10"/>
        <v>35900550</v>
      </c>
      <c r="AD20" s="18"/>
      <c r="AF20" s="18" t="s">
        <v>20</v>
      </c>
      <c r="AG20" s="18">
        <v>16.41</v>
      </c>
      <c r="AH20" s="18">
        <v>2846</v>
      </c>
      <c r="AI20" s="19">
        <f t="shared" si="5"/>
        <v>819648</v>
      </c>
      <c r="AJ20" s="19">
        <f t="shared" si="11"/>
        <v>20491200</v>
      </c>
      <c r="AK20" s="18"/>
      <c r="AM20" s="47" t="s">
        <v>60</v>
      </c>
      <c r="AN20" s="47">
        <v>23.14</v>
      </c>
      <c r="AO20" s="47">
        <v>113.3</v>
      </c>
      <c r="AP20" s="48">
        <f t="shared" si="6"/>
        <v>29571.3</v>
      </c>
      <c r="AQ20" s="48">
        <f t="shared" si="12"/>
        <v>739282.5</v>
      </c>
      <c r="AR20" s="48">
        <f>AVERAGE(AQ20:AQ21)</f>
        <v>694814.625</v>
      </c>
      <c r="AT20" s="47" t="s">
        <v>60</v>
      </c>
      <c r="AU20" s="47">
        <v>22.61</v>
      </c>
      <c r="AV20" s="47">
        <v>48.92</v>
      </c>
      <c r="AW20" s="48">
        <f t="shared" si="7"/>
        <v>14088.960000000001</v>
      </c>
      <c r="AX20" s="48">
        <f t="shared" si="13"/>
        <v>352224</v>
      </c>
      <c r="AY20" s="48">
        <f>AVERAGE(AX20:AX21)</f>
        <v>356976</v>
      </c>
      <c r="BA20" s="47" t="s">
        <v>60</v>
      </c>
      <c r="BB20" s="47">
        <v>23.27</v>
      </c>
      <c r="BC20" s="47">
        <v>99.86</v>
      </c>
      <c r="BD20" s="48">
        <f t="shared" si="8"/>
        <v>26063.46</v>
      </c>
      <c r="BE20" s="48">
        <f t="shared" si="14"/>
        <v>651586.5</v>
      </c>
      <c r="BF20" s="48">
        <f>AVERAGE(BE20:BE21)</f>
        <v>643691.25</v>
      </c>
      <c r="BG20" s="23"/>
      <c r="BH20" s="47" t="s">
        <v>60</v>
      </c>
      <c r="BI20" s="47" t="s">
        <v>12</v>
      </c>
      <c r="BJ20" s="47" t="s">
        <v>13</v>
      </c>
      <c r="BK20" s="48" t="e">
        <f t="shared" si="9"/>
        <v>#VALUE!</v>
      </c>
      <c r="BL20" s="48" t="e">
        <f t="shared" si="15"/>
        <v>#VALUE!</v>
      </c>
      <c r="BM20" s="48">
        <f>AVERAGE(BL21)</f>
        <v>224927.99999999997</v>
      </c>
      <c r="BN20" s="23"/>
      <c r="BO20" s="23"/>
    </row>
    <row r="21" spans="1:67" x14ac:dyDescent="0.25">
      <c r="B21" s="18" t="s">
        <v>86</v>
      </c>
      <c r="D21" t="s">
        <v>99</v>
      </c>
      <c r="J21" s="18" t="s">
        <v>20</v>
      </c>
      <c r="K21" s="18">
        <v>16.82</v>
      </c>
      <c r="L21" s="18">
        <v>5853</v>
      </c>
      <c r="M21" s="19">
        <f t="shared" si="0"/>
        <v>1527633</v>
      </c>
      <c r="N21" s="19">
        <f t="shared" si="1"/>
        <v>76381650</v>
      </c>
      <c r="O21" s="18"/>
      <c r="Q21" s="18" t="s">
        <v>20</v>
      </c>
      <c r="R21" s="18">
        <v>16.39</v>
      </c>
      <c r="S21" s="18">
        <v>2887</v>
      </c>
      <c r="T21" s="19">
        <f t="shared" si="2"/>
        <v>831456</v>
      </c>
      <c r="U21" s="19">
        <f t="shared" si="3"/>
        <v>41572800</v>
      </c>
      <c r="V21" s="18"/>
      <c r="Y21" s="18" t="s">
        <v>20</v>
      </c>
      <c r="Z21" s="18">
        <v>16.82</v>
      </c>
      <c r="AA21" s="18">
        <v>5853</v>
      </c>
      <c r="AB21" s="19">
        <f t="shared" si="4"/>
        <v>1527633</v>
      </c>
      <c r="AC21" s="19">
        <f t="shared" si="10"/>
        <v>38190825</v>
      </c>
      <c r="AD21" s="18"/>
      <c r="AF21" s="18" t="s">
        <v>20</v>
      </c>
      <c r="AG21" s="18">
        <v>16.39</v>
      </c>
      <c r="AH21" s="18">
        <v>2887</v>
      </c>
      <c r="AI21" s="19">
        <f t="shared" si="5"/>
        <v>831456</v>
      </c>
      <c r="AJ21" s="19">
        <f t="shared" si="11"/>
        <v>20786400</v>
      </c>
      <c r="AK21" s="18"/>
      <c r="AM21" s="47" t="s">
        <v>60</v>
      </c>
      <c r="AN21" s="47">
        <v>23.35</v>
      </c>
      <c r="AO21" s="47">
        <v>99.67</v>
      </c>
      <c r="AP21" s="48">
        <f t="shared" si="6"/>
        <v>26013.87</v>
      </c>
      <c r="AQ21" s="48">
        <f t="shared" si="12"/>
        <v>650346.75</v>
      </c>
      <c r="AR21" s="47"/>
      <c r="AT21" s="47" t="s">
        <v>60</v>
      </c>
      <c r="AU21" s="47">
        <v>22.57</v>
      </c>
      <c r="AV21" s="47">
        <v>50.24</v>
      </c>
      <c r="AW21" s="48">
        <f t="shared" si="7"/>
        <v>14469.12</v>
      </c>
      <c r="AX21" s="48">
        <f t="shared" si="13"/>
        <v>361728</v>
      </c>
      <c r="AY21" s="47"/>
      <c r="BA21" s="47" t="s">
        <v>60</v>
      </c>
      <c r="BB21" s="47">
        <v>23.31</v>
      </c>
      <c r="BC21" s="47">
        <v>97.44</v>
      </c>
      <c r="BD21" s="48">
        <f t="shared" si="8"/>
        <v>25431.84</v>
      </c>
      <c r="BE21" s="48">
        <f t="shared" si="14"/>
        <v>635796</v>
      </c>
      <c r="BF21" s="47"/>
      <c r="BH21" s="47" t="s">
        <v>60</v>
      </c>
      <c r="BI21" s="47">
        <v>23.4</v>
      </c>
      <c r="BJ21" s="47">
        <v>31.24</v>
      </c>
      <c r="BK21" s="48">
        <f t="shared" si="9"/>
        <v>8997.119999999999</v>
      </c>
      <c r="BL21" s="48">
        <f t="shared" si="15"/>
        <v>224927.99999999997</v>
      </c>
      <c r="BM21" s="47"/>
    </row>
    <row r="22" spans="1:67" x14ac:dyDescent="0.25">
      <c r="B22" s="18" t="s">
        <v>87</v>
      </c>
      <c r="D22" t="s">
        <v>100</v>
      </c>
      <c r="J22" s="18" t="s">
        <v>21</v>
      </c>
      <c r="K22" s="18">
        <v>17.18</v>
      </c>
      <c r="L22" s="18">
        <v>4686</v>
      </c>
      <c r="M22" s="19">
        <f t="shared" si="0"/>
        <v>1223046</v>
      </c>
      <c r="N22" s="19">
        <f t="shared" si="1"/>
        <v>61152300</v>
      </c>
      <c r="O22" s="19">
        <f>AVERAGE(N22:N24)</f>
        <v>61300200</v>
      </c>
      <c r="Q22" s="18" t="s">
        <v>21</v>
      </c>
      <c r="R22" s="18">
        <v>17.07</v>
      </c>
      <c r="S22" s="18">
        <v>1777</v>
      </c>
      <c r="T22" s="19">
        <f t="shared" si="2"/>
        <v>511776</v>
      </c>
      <c r="U22" s="19">
        <f t="shared" si="3"/>
        <v>25588800</v>
      </c>
      <c r="V22" s="19">
        <f>AVERAGE(U22:U24)</f>
        <v>30355200</v>
      </c>
      <c r="Y22" s="18" t="s">
        <v>21</v>
      </c>
      <c r="Z22" s="18">
        <v>17.18</v>
      </c>
      <c r="AA22" s="18">
        <v>4686</v>
      </c>
      <c r="AB22" s="19">
        <f t="shared" si="4"/>
        <v>1223046</v>
      </c>
      <c r="AC22" s="19">
        <f t="shared" si="10"/>
        <v>30576150</v>
      </c>
      <c r="AD22" s="19">
        <f>AVERAGE(AC22:AC24)</f>
        <v>30650100</v>
      </c>
      <c r="AF22" s="18" t="s">
        <v>21</v>
      </c>
      <c r="AG22" s="18">
        <v>17.07</v>
      </c>
      <c r="AH22" s="18">
        <v>1777</v>
      </c>
      <c r="AI22" s="19">
        <f t="shared" si="5"/>
        <v>511776</v>
      </c>
      <c r="AJ22" s="19">
        <f t="shared" si="11"/>
        <v>12794400</v>
      </c>
      <c r="AK22" s="19">
        <f>AVERAGE(AJ22:AJ24)</f>
        <v>15177600</v>
      </c>
      <c r="AL22" s="23"/>
      <c r="AM22" s="47" t="s">
        <v>61</v>
      </c>
      <c r="AN22" s="47">
        <v>22.87</v>
      </c>
      <c r="AO22" s="47">
        <v>133.69999999999999</v>
      </c>
      <c r="AP22" s="48">
        <f t="shared" si="6"/>
        <v>34895.699999999997</v>
      </c>
      <c r="AQ22" s="48">
        <f>AP22*25</f>
        <v>872392.49999999988</v>
      </c>
      <c r="AR22" s="48">
        <f>AVERAGE(AQ22:AQ23)</f>
        <v>826717.5</v>
      </c>
      <c r="AT22" s="47" t="s">
        <v>61</v>
      </c>
      <c r="AU22" s="47">
        <v>22.46</v>
      </c>
      <c r="AV22" s="47">
        <v>54.03</v>
      </c>
      <c r="AW22" s="48">
        <f t="shared" si="7"/>
        <v>15560.64</v>
      </c>
      <c r="AX22" s="48">
        <f>AW22*25</f>
        <v>389016</v>
      </c>
      <c r="AY22" s="48">
        <f>AVERAGE(AX22:AX23)</f>
        <v>387720</v>
      </c>
      <c r="BA22" s="47" t="s">
        <v>61</v>
      </c>
      <c r="BB22" s="47">
        <v>22.99</v>
      </c>
      <c r="BC22" s="47">
        <v>118.5</v>
      </c>
      <c r="BD22" s="48">
        <f t="shared" si="8"/>
        <v>30928.5</v>
      </c>
      <c r="BE22" s="48">
        <f>BD22*25</f>
        <v>773212.5</v>
      </c>
      <c r="BF22" s="48">
        <f>AVERAGE(BE22:BE23)</f>
        <v>741566.25</v>
      </c>
      <c r="BG22" s="23"/>
      <c r="BH22" s="47" t="s">
        <v>61</v>
      </c>
      <c r="BI22" s="47" t="s">
        <v>12</v>
      </c>
      <c r="BJ22" s="47" t="s">
        <v>13</v>
      </c>
      <c r="BK22" s="48" t="e">
        <f t="shared" si="9"/>
        <v>#VALUE!</v>
      </c>
      <c r="BL22" s="48" t="e">
        <f>BK22*25</f>
        <v>#VALUE!</v>
      </c>
      <c r="BM22" s="48">
        <f>AVERAGE(BL23)</f>
        <v>310824</v>
      </c>
      <c r="BN22" s="23"/>
      <c r="BO22" s="23"/>
    </row>
    <row r="23" spans="1:67" x14ac:dyDescent="0.25">
      <c r="B23" s="18" t="s">
        <v>88</v>
      </c>
      <c r="D23" t="s">
        <v>101</v>
      </c>
      <c r="J23" s="18" t="s">
        <v>21</v>
      </c>
      <c r="K23" s="18">
        <v>17.12</v>
      </c>
      <c r="L23" s="18">
        <v>4863</v>
      </c>
      <c r="M23" s="19">
        <f t="shared" si="0"/>
        <v>1269243</v>
      </c>
      <c r="N23" s="19">
        <f t="shared" si="1"/>
        <v>63462150</v>
      </c>
      <c r="O23" s="18"/>
      <c r="Q23" s="18" t="s">
        <v>21</v>
      </c>
      <c r="R23" s="18">
        <v>16.690000000000001</v>
      </c>
      <c r="S23" s="18">
        <v>2330</v>
      </c>
      <c r="T23" s="19">
        <f t="shared" si="2"/>
        <v>671040</v>
      </c>
      <c r="U23" s="19">
        <f t="shared" si="3"/>
        <v>33552000</v>
      </c>
      <c r="V23" s="18"/>
      <c r="Y23" s="18" t="s">
        <v>21</v>
      </c>
      <c r="Z23" s="18">
        <v>17.12</v>
      </c>
      <c r="AA23" s="18">
        <v>4863</v>
      </c>
      <c r="AB23" s="19">
        <f t="shared" si="4"/>
        <v>1269243</v>
      </c>
      <c r="AC23" s="19">
        <f t="shared" si="10"/>
        <v>31731075</v>
      </c>
      <c r="AD23" s="18"/>
      <c r="AF23" s="18" t="s">
        <v>21</v>
      </c>
      <c r="AG23" s="18">
        <v>16.690000000000001</v>
      </c>
      <c r="AH23" s="18">
        <v>2330</v>
      </c>
      <c r="AI23" s="19">
        <f t="shared" si="5"/>
        <v>671040</v>
      </c>
      <c r="AJ23" s="19">
        <f t="shared" si="11"/>
        <v>16776000</v>
      </c>
      <c r="AK23" s="18"/>
      <c r="AM23" s="47" t="s">
        <v>61</v>
      </c>
      <c r="AN23" s="47">
        <v>23.05</v>
      </c>
      <c r="AO23" s="47">
        <v>119.7</v>
      </c>
      <c r="AP23" s="48">
        <f t="shared" si="6"/>
        <v>31241.7</v>
      </c>
      <c r="AQ23" s="48">
        <f>AP23*25</f>
        <v>781042.5</v>
      </c>
      <c r="AR23" s="47"/>
      <c r="AT23" s="47" t="s">
        <v>61</v>
      </c>
      <c r="AU23" s="47">
        <v>22.47</v>
      </c>
      <c r="AV23" s="47">
        <v>53.67</v>
      </c>
      <c r="AW23" s="48">
        <f t="shared" si="7"/>
        <v>15456.960000000001</v>
      </c>
      <c r="AX23" s="48">
        <f>AW23*25</f>
        <v>386424</v>
      </c>
      <c r="AY23" s="47"/>
      <c r="BA23" s="47" t="s">
        <v>61</v>
      </c>
      <c r="BB23" s="47">
        <v>23.13</v>
      </c>
      <c r="BC23" s="47">
        <v>108.8</v>
      </c>
      <c r="BD23" s="48">
        <f t="shared" si="8"/>
        <v>28396.799999999999</v>
      </c>
      <c r="BE23" s="48">
        <f>BD23*25</f>
        <v>709920</v>
      </c>
      <c r="BF23" s="47"/>
      <c r="BH23" s="47" t="s">
        <v>61</v>
      </c>
      <c r="BI23" s="47">
        <v>22.91</v>
      </c>
      <c r="BJ23" s="47">
        <v>43.17</v>
      </c>
      <c r="BK23" s="48">
        <f t="shared" si="9"/>
        <v>12432.960000000001</v>
      </c>
      <c r="BL23" s="48">
        <f>BK23*25</f>
        <v>310824</v>
      </c>
      <c r="BM23" s="47"/>
    </row>
    <row r="24" spans="1:67" x14ac:dyDescent="0.25">
      <c r="B24" s="18" t="s">
        <v>89</v>
      </c>
      <c r="D24" t="s">
        <v>102</v>
      </c>
      <c r="J24" s="18" t="s">
        <v>21</v>
      </c>
      <c r="K24" s="18">
        <v>17.23</v>
      </c>
      <c r="L24" s="18">
        <v>4543</v>
      </c>
      <c r="M24" s="19">
        <f t="shared" si="0"/>
        <v>1185723</v>
      </c>
      <c r="N24" s="19">
        <f t="shared" si="1"/>
        <v>59286150</v>
      </c>
      <c r="O24" s="18"/>
      <c r="Q24" s="18" t="s">
        <v>21</v>
      </c>
      <c r="R24" s="18">
        <v>16.760000000000002</v>
      </c>
      <c r="S24" s="18">
        <v>2217</v>
      </c>
      <c r="T24" s="19">
        <f t="shared" si="2"/>
        <v>638496</v>
      </c>
      <c r="U24" s="19">
        <f t="shared" si="3"/>
        <v>31924800</v>
      </c>
      <c r="V24" s="18"/>
      <c r="Y24" s="18" t="s">
        <v>21</v>
      </c>
      <c r="Z24" s="18">
        <v>17.23</v>
      </c>
      <c r="AA24" s="18">
        <v>4543</v>
      </c>
      <c r="AB24" s="19">
        <f t="shared" si="4"/>
        <v>1185723</v>
      </c>
      <c r="AC24" s="19">
        <f t="shared" si="10"/>
        <v>29643075</v>
      </c>
      <c r="AD24" s="18"/>
      <c r="AF24" s="18" t="s">
        <v>21</v>
      </c>
      <c r="AG24" s="18">
        <v>16.760000000000002</v>
      </c>
      <c r="AH24" s="18">
        <v>2217</v>
      </c>
      <c r="AI24" s="19">
        <f t="shared" si="5"/>
        <v>638496</v>
      </c>
      <c r="AJ24" s="19">
        <f t="shared" si="11"/>
        <v>15962400</v>
      </c>
      <c r="AK24" s="18"/>
      <c r="AM24" s="18" t="s">
        <v>62</v>
      </c>
      <c r="AN24" s="18">
        <v>25.63</v>
      </c>
      <c r="AO24" s="18">
        <v>24.74</v>
      </c>
      <c r="AP24" s="19">
        <f t="shared" si="6"/>
        <v>6457.1399999999994</v>
      </c>
      <c r="AQ24" s="19">
        <f t="shared" ref="AQ24:AQ63" si="16">AP24*50</f>
        <v>322857</v>
      </c>
      <c r="AR24" s="19">
        <f>AVERAGE(AQ24:AQ25)</f>
        <v>289449</v>
      </c>
      <c r="AT24" s="18" t="s">
        <v>62</v>
      </c>
      <c r="AU24" s="18">
        <v>24.85</v>
      </c>
      <c r="AV24" s="18">
        <v>11.11</v>
      </c>
      <c r="AW24" s="19">
        <f t="shared" si="7"/>
        <v>3199.68</v>
      </c>
      <c r="AX24" s="19">
        <f t="shared" ref="AX24:AX63" si="17">AW24*50</f>
        <v>159984</v>
      </c>
      <c r="AY24" s="19">
        <f>AVERAGE(AX24:AX25)</f>
        <v>161064</v>
      </c>
      <c r="BA24" s="18" t="s">
        <v>62</v>
      </c>
      <c r="BB24" s="18">
        <v>25.61</v>
      </c>
      <c r="BC24" s="18">
        <v>23.82</v>
      </c>
      <c r="BD24" s="19">
        <f t="shared" si="8"/>
        <v>6217.02</v>
      </c>
      <c r="BE24" s="19">
        <f t="shared" ref="BE24:BE63" si="18">BD24*50</f>
        <v>310851</v>
      </c>
      <c r="BF24" s="19">
        <f>AVERAGE(BE24:BE25)</f>
        <v>278617.5</v>
      </c>
      <c r="BG24" s="23"/>
      <c r="BH24" s="18" t="s">
        <v>62</v>
      </c>
      <c r="BI24" s="18" t="s">
        <v>12</v>
      </c>
      <c r="BJ24" s="18" t="s">
        <v>13</v>
      </c>
      <c r="BK24" s="19" t="e">
        <f t="shared" si="9"/>
        <v>#VALUE!</v>
      </c>
      <c r="BL24" s="19" t="e">
        <f t="shared" ref="BL24:BL63" si="19">BK24*50</f>
        <v>#VALUE!</v>
      </c>
      <c r="BM24" s="19">
        <f>AVERAGE(BL25)</f>
        <v>65016</v>
      </c>
      <c r="BN24" s="23"/>
      <c r="BO24" s="23"/>
    </row>
    <row r="25" spans="1:67" x14ac:dyDescent="0.25">
      <c r="B25" s="18" t="s">
        <v>90</v>
      </c>
      <c r="J25" s="18" t="s">
        <v>22</v>
      </c>
      <c r="K25" s="18">
        <v>17.21</v>
      </c>
      <c r="L25" s="18">
        <v>4600</v>
      </c>
      <c r="M25" s="19">
        <f t="shared" si="0"/>
        <v>1200600</v>
      </c>
      <c r="N25" s="19">
        <f t="shared" si="1"/>
        <v>60030000</v>
      </c>
      <c r="O25" s="19">
        <f>AVERAGE(N25:N26)</f>
        <v>58581450</v>
      </c>
      <c r="P25" s="24"/>
      <c r="Q25" s="18" t="s">
        <v>22</v>
      </c>
      <c r="R25" s="18">
        <v>17.170000000000002</v>
      </c>
      <c r="S25" s="18">
        <v>1654</v>
      </c>
      <c r="T25" s="19">
        <f t="shared" si="2"/>
        <v>476352</v>
      </c>
      <c r="U25" s="19">
        <f t="shared" si="3"/>
        <v>23817600</v>
      </c>
      <c r="V25" s="19">
        <f>AVERAGE(U25:U27)</f>
        <v>17856000</v>
      </c>
      <c r="W25" s="24"/>
      <c r="Y25" s="18" t="s">
        <v>22</v>
      </c>
      <c r="Z25" s="18">
        <v>17.21</v>
      </c>
      <c r="AA25" s="18">
        <v>4600</v>
      </c>
      <c r="AB25" s="19">
        <f t="shared" si="4"/>
        <v>1200600</v>
      </c>
      <c r="AC25" s="19">
        <f t="shared" si="10"/>
        <v>30015000</v>
      </c>
      <c r="AD25" s="19">
        <f>AVERAGE(AC25:AC26)</f>
        <v>29290725</v>
      </c>
      <c r="AF25" s="18" t="s">
        <v>22</v>
      </c>
      <c r="AG25" s="18">
        <v>17.170000000000002</v>
      </c>
      <c r="AH25" s="18">
        <v>1654</v>
      </c>
      <c r="AI25" s="19">
        <f t="shared" si="5"/>
        <v>476352</v>
      </c>
      <c r="AJ25" s="19">
        <f t="shared" si="11"/>
        <v>11908800</v>
      </c>
      <c r="AK25" s="19">
        <f>AVERAGE(AJ25:AJ27)</f>
        <v>8928000</v>
      </c>
      <c r="AL25" s="23"/>
      <c r="AM25" s="18" t="s">
        <v>62</v>
      </c>
      <c r="AN25" s="18">
        <v>26.01</v>
      </c>
      <c r="AO25" s="18">
        <v>19.62</v>
      </c>
      <c r="AP25" s="19">
        <f t="shared" si="6"/>
        <v>5120.8200000000006</v>
      </c>
      <c r="AQ25" s="19">
        <f t="shared" si="16"/>
        <v>256041.00000000003</v>
      </c>
      <c r="AR25" s="18"/>
      <c r="AT25" s="18" t="s">
        <v>62</v>
      </c>
      <c r="AU25" s="18">
        <v>24.83</v>
      </c>
      <c r="AV25" s="18">
        <v>11.26</v>
      </c>
      <c r="AW25" s="19">
        <f t="shared" si="7"/>
        <v>3242.88</v>
      </c>
      <c r="AX25" s="19">
        <f t="shared" si="17"/>
        <v>162144</v>
      </c>
      <c r="AY25" s="18"/>
      <c r="BA25" s="18" t="s">
        <v>62</v>
      </c>
      <c r="BB25" s="18">
        <v>25.99</v>
      </c>
      <c r="BC25" s="18">
        <v>18.88</v>
      </c>
      <c r="BD25" s="19">
        <f t="shared" si="8"/>
        <v>4927.6799999999994</v>
      </c>
      <c r="BE25" s="19">
        <f t="shared" si="18"/>
        <v>246383.99999999997</v>
      </c>
      <c r="BF25" s="18"/>
      <c r="BH25" s="18" t="s">
        <v>62</v>
      </c>
      <c r="BI25" s="18">
        <v>26.33</v>
      </c>
      <c r="BJ25" s="18">
        <v>4.5149999999999997</v>
      </c>
      <c r="BK25" s="19">
        <f t="shared" si="9"/>
        <v>1300.32</v>
      </c>
      <c r="BL25" s="19">
        <f t="shared" si="19"/>
        <v>65016</v>
      </c>
      <c r="BM25" s="18"/>
      <c r="BN25" s="23"/>
    </row>
    <row r="26" spans="1:67" x14ac:dyDescent="0.25">
      <c r="B26" s="18" t="s">
        <v>91</v>
      </c>
      <c r="D26" s="33"/>
      <c r="E26" s="33"/>
      <c r="F26" s="33"/>
      <c r="J26" s="18" t="s">
        <v>22</v>
      </c>
      <c r="K26" s="25">
        <v>17.29</v>
      </c>
      <c r="L26" s="25">
        <v>4378</v>
      </c>
      <c r="M26" s="19">
        <f t="shared" si="0"/>
        <v>1142658</v>
      </c>
      <c r="N26" s="19">
        <f t="shared" si="1"/>
        <v>57132900</v>
      </c>
      <c r="O26" s="25"/>
      <c r="Q26" s="18" t="s">
        <v>22</v>
      </c>
      <c r="R26" s="25">
        <v>17.8</v>
      </c>
      <c r="S26" s="25">
        <v>1055</v>
      </c>
      <c r="T26" s="19">
        <f t="shared" si="2"/>
        <v>303840</v>
      </c>
      <c r="U26" s="19">
        <f t="shared" si="3"/>
        <v>15192000</v>
      </c>
      <c r="V26" s="25"/>
      <c r="X26" s="24"/>
      <c r="Y26" s="18" t="s">
        <v>22</v>
      </c>
      <c r="Z26" s="25">
        <v>17.29</v>
      </c>
      <c r="AA26" s="25">
        <v>4378</v>
      </c>
      <c r="AB26" s="19">
        <f t="shared" si="4"/>
        <v>1142658</v>
      </c>
      <c r="AC26" s="19">
        <f t="shared" si="10"/>
        <v>28566450</v>
      </c>
      <c r="AD26" s="25"/>
      <c r="AE26" s="24"/>
      <c r="AF26" s="18" t="s">
        <v>22</v>
      </c>
      <c r="AG26" s="25">
        <v>17.8</v>
      </c>
      <c r="AH26" s="25">
        <v>1055</v>
      </c>
      <c r="AI26" s="19">
        <f t="shared" si="5"/>
        <v>303840</v>
      </c>
      <c r="AJ26" s="19">
        <f t="shared" si="11"/>
        <v>7596000</v>
      </c>
      <c r="AK26" s="25"/>
      <c r="AM26" s="18" t="s">
        <v>63</v>
      </c>
      <c r="AN26" s="18">
        <v>27.06</v>
      </c>
      <c r="AO26" s="18">
        <v>10.33</v>
      </c>
      <c r="AP26" s="19">
        <f t="shared" si="6"/>
        <v>2696.13</v>
      </c>
      <c r="AQ26" s="19">
        <f t="shared" si="16"/>
        <v>134806.5</v>
      </c>
      <c r="AR26" s="19">
        <f>AVERAGE(AQ26:AQ27)</f>
        <v>131563.57500000001</v>
      </c>
      <c r="AT26" s="18" t="s">
        <v>63</v>
      </c>
      <c r="AU26" s="18">
        <v>24.07</v>
      </c>
      <c r="AV26" s="18">
        <v>18.62</v>
      </c>
      <c r="AW26" s="19">
        <f t="shared" si="7"/>
        <v>5362.56</v>
      </c>
      <c r="AX26" s="19">
        <f t="shared" si="17"/>
        <v>268128</v>
      </c>
      <c r="AY26" s="19">
        <f>AVERAGE(AX26:AX27)</f>
        <v>262872</v>
      </c>
      <c r="BA26" s="18" t="s">
        <v>63</v>
      </c>
      <c r="BB26" s="18">
        <v>26.44</v>
      </c>
      <c r="BC26" s="18">
        <v>14.33</v>
      </c>
      <c r="BD26" s="19">
        <f t="shared" si="8"/>
        <v>3740.13</v>
      </c>
      <c r="BE26" s="19">
        <f t="shared" si="18"/>
        <v>187006.5</v>
      </c>
      <c r="BF26" s="19">
        <f>AVERAGE(BE26:BE27)</f>
        <v>166257</v>
      </c>
      <c r="BG26" s="23"/>
      <c r="BH26" s="18" t="s">
        <v>63</v>
      </c>
      <c r="BI26" s="18" t="s">
        <v>12</v>
      </c>
      <c r="BJ26" s="18" t="s">
        <v>13</v>
      </c>
      <c r="BK26" s="19" t="e">
        <f t="shared" si="9"/>
        <v>#VALUE!</v>
      </c>
      <c r="BL26" s="19" t="e">
        <f t="shared" si="19"/>
        <v>#VALUE!</v>
      </c>
      <c r="BM26" s="19">
        <f>AVERAGE(BL27)</f>
        <v>314928</v>
      </c>
      <c r="BN26" s="23"/>
      <c r="BO26" s="23"/>
    </row>
    <row r="27" spans="1:67" x14ac:dyDescent="0.25">
      <c r="B27" s="18" t="s">
        <v>92</v>
      </c>
      <c r="D27" s="33"/>
      <c r="E27" s="33"/>
      <c r="F27" s="33"/>
      <c r="J27" s="18" t="s">
        <v>22</v>
      </c>
      <c r="K27" s="18" t="s">
        <v>12</v>
      </c>
      <c r="L27" s="18" t="s">
        <v>13</v>
      </c>
      <c r="M27" s="19" t="e">
        <f t="shared" si="0"/>
        <v>#VALUE!</v>
      </c>
      <c r="N27" s="19" t="e">
        <f t="shared" si="1"/>
        <v>#VALUE!</v>
      </c>
      <c r="O27" s="18"/>
      <c r="Q27" s="18" t="s">
        <v>22</v>
      </c>
      <c r="R27" s="18">
        <v>17.86</v>
      </c>
      <c r="S27" s="18">
        <v>1011</v>
      </c>
      <c r="T27" s="19">
        <f t="shared" si="2"/>
        <v>291168</v>
      </c>
      <c r="U27" s="19">
        <f t="shared" si="3"/>
        <v>14558400</v>
      </c>
      <c r="V27" s="18"/>
      <c r="Y27" s="18" t="s">
        <v>22</v>
      </c>
      <c r="Z27" s="18" t="s">
        <v>12</v>
      </c>
      <c r="AA27" s="18" t="s">
        <v>13</v>
      </c>
      <c r="AB27" s="19" t="e">
        <f t="shared" si="4"/>
        <v>#VALUE!</v>
      </c>
      <c r="AC27" s="19" t="e">
        <f t="shared" si="10"/>
        <v>#VALUE!</v>
      </c>
      <c r="AD27" s="18"/>
      <c r="AF27" s="18" t="s">
        <v>22</v>
      </c>
      <c r="AG27" s="18">
        <v>17.86</v>
      </c>
      <c r="AH27" s="18">
        <v>1011</v>
      </c>
      <c r="AI27" s="19">
        <f t="shared" si="5"/>
        <v>291168</v>
      </c>
      <c r="AJ27" s="19">
        <f t="shared" si="11"/>
        <v>7279200</v>
      </c>
      <c r="AK27" s="18"/>
      <c r="AM27" s="18" t="s">
        <v>63</v>
      </c>
      <c r="AN27" s="18">
        <v>27.14</v>
      </c>
      <c r="AO27" s="18">
        <v>9.8330000000000002</v>
      </c>
      <c r="AP27" s="19">
        <f t="shared" si="6"/>
        <v>2566.413</v>
      </c>
      <c r="AQ27" s="19">
        <f t="shared" si="16"/>
        <v>128320.65</v>
      </c>
      <c r="AR27" s="18"/>
      <c r="AT27" s="18" t="s">
        <v>63</v>
      </c>
      <c r="AU27" s="18">
        <v>24.13</v>
      </c>
      <c r="AV27" s="18">
        <v>17.89</v>
      </c>
      <c r="AW27" s="19">
        <f t="shared" si="7"/>
        <v>5152.32</v>
      </c>
      <c r="AX27" s="19">
        <f t="shared" si="17"/>
        <v>257616</v>
      </c>
      <c r="AY27" s="18"/>
      <c r="BA27" s="18" t="s">
        <v>63</v>
      </c>
      <c r="BB27" s="18">
        <v>26.85</v>
      </c>
      <c r="BC27" s="18">
        <v>11.15</v>
      </c>
      <c r="BD27" s="19">
        <f t="shared" si="8"/>
        <v>2910.15</v>
      </c>
      <c r="BE27" s="19">
        <f t="shared" si="18"/>
        <v>145507.5</v>
      </c>
      <c r="BF27" s="18"/>
      <c r="BH27" s="18" t="s">
        <v>63</v>
      </c>
      <c r="BI27" s="18">
        <v>23.94</v>
      </c>
      <c r="BJ27" s="18">
        <v>21.87</v>
      </c>
      <c r="BK27" s="19">
        <f t="shared" si="9"/>
        <v>6298.56</v>
      </c>
      <c r="BL27" s="19">
        <f t="shared" si="19"/>
        <v>314928</v>
      </c>
      <c r="BM27" s="18"/>
    </row>
    <row r="28" spans="1:67" x14ac:dyDescent="0.25">
      <c r="B28" s="18" t="s">
        <v>93</v>
      </c>
      <c r="D28" s="33"/>
      <c r="E28" s="33"/>
      <c r="F28" s="33"/>
      <c r="J28" s="18" t="s">
        <v>23</v>
      </c>
      <c r="K28" s="18">
        <v>17.690000000000001</v>
      </c>
      <c r="L28" s="18">
        <v>3419</v>
      </c>
      <c r="M28" s="19">
        <f t="shared" si="0"/>
        <v>892359</v>
      </c>
      <c r="N28" s="19">
        <f t="shared" si="1"/>
        <v>44617950</v>
      </c>
      <c r="O28" s="19">
        <f>AVERAGE(N28:N30)</f>
        <v>44617950</v>
      </c>
      <c r="Q28" s="18" t="s">
        <v>23</v>
      </c>
      <c r="R28" s="18">
        <v>16.7</v>
      </c>
      <c r="S28" s="18">
        <v>2314</v>
      </c>
      <c r="T28" s="19">
        <f t="shared" si="2"/>
        <v>666432</v>
      </c>
      <c r="U28" s="19">
        <f t="shared" si="3"/>
        <v>33321600</v>
      </c>
      <c r="V28" s="19">
        <f>AVERAGE(U28:U30)</f>
        <v>34291200</v>
      </c>
      <c r="Y28" s="18" t="s">
        <v>23</v>
      </c>
      <c r="Z28" s="18">
        <v>17.690000000000001</v>
      </c>
      <c r="AA28" s="18">
        <v>3419</v>
      </c>
      <c r="AB28" s="19">
        <f t="shared" si="4"/>
        <v>892359</v>
      </c>
      <c r="AC28" s="19">
        <f t="shared" si="10"/>
        <v>22308975</v>
      </c>
      <c r="AD28" s="19">
        <f>AVERAGE(AC28:AC30)</f>
        <v>22308975</v>
      </c>
      <c r="AF28" s="18" t="s">
        <v>23</v>
      </c>
      <c r="AG28" s="18">
        <v>16.7</v>
      </c>
      <c r="AH28" s="18">
        <v>2314</v>
      </c>
      <c r="AI28" s="19">
        <f t="shared" si="5"/>
        <v>666432</v>
      </c>
      <c r="AJ28" s="19">
        <f t="shared" si="11"/>
        <v>16660800</v>
      </c>
      <c r="AK28" s="19">
        <f>AVERAGE(AJ28:AJ30)</f>
        <v>17145600</v>
      </c>
      <c r="AL28" s="23"/>
      <c r="AM28" s="18" t="s">
        <v>64</v>
      </c>
      <c r="AN28" s="18">
        <v>28.23</v>
      </c>
      <c r="AO28" s="18">
        <v>5.0510000000000002</v>
      </c>
      <c r="AP28" s="19">
        <f t="shared" si="6"/>
        <v>1318.3110000000001</v>
      </c>
      <c r="AQ28" s="19">
        <f t="shared" si="16"/>
        <v>65915.55</v>
      </c>
      <c r="AR28" s="19">
        <f>AVERAGE(AQ28:AQ29)</f>
        <v>64343.024999999994</v>
      </c>
      <c r="AT28" s="18" t="s">
        <v>64</v>
      </c>
      <c r="AU28" s="18">
        <v>28.19</v>
      </c>
      <c r="AV28" s="18">
        <v>1.218</v>
      </c>
      <c r="AW28" s="19">
        <f t="shared" si="7"/>
        <v>350.78399999999999</v>
      </c>
      <c r="AX28" s="19">
        <f t="shared" si="17"/>
        <v>17539.2</v>
      </c>
      <c r="AY28" s="19">
        <f>AVERAGE(AX28:AX29)</f>
        <v>16927.2</v>
      </c>
      <c r="BA28" s="18" t="s">
        <v>64</v>
      </c>
      <c r="BB28" s="18">
        <v>28.21</v>
      </c>
      <c r="BC28" s="18">
        <v>4.8470000000000004</v>
      </c>
      <c r="BD28" s="19">
        <f t="shared" si="8"/>
        <v>1265.067</v>
      </c>
      <c r="BE28" s="19">
        <f t="shared" si="18"/>
        <v>63253.35</v>
      </c>
      <c r="BF28" s="19">
        <f>AVERAGE(BE28:BE29)</f>
        <v>52735.049999999996</v>
      </c>
      <c r="BG28" s="23"/>
      <c r="BH28" s="18" t="s">
        <v>64</v>
      </c>
      <c r="BI28" s="50" t="s">
        <v>12</v>
      </c>
      <c r="BJ28" s="50" t="s">
        <v>13</v>
      </c>
      <c r="BK28" s="51" t="e">
        <f t="shared" si="9"/>
        <v>#VALUE!</v>
      </c>
      <c r="BL28" s="51" t="e">
        <f t="shared" si="19"/>
        <v>#VALUE!</v>
      </c>
      <c r="BM28" s="51">
        <f>AVERAGE(BL29)</f>
        <v>1310976</v>
      </c>
      <c r="BN28" s="23"/>
      <c r="BO28" s="23"/>
    </row>
    <row r="29" spans="1:67" x14ac:dyDescent="0.25">
      <c r="B29" s="18" t="s">
        <v>94</v>
      </c>
      <c r="D29" s="33"/>
      <c r="E29" s="33"/>
      <c r="F29" s="33"/>
      <c r="J29" s="18" t="s">
        <v>23</v>
      </c>
      <c r="K29" s="18">
        <v>17.7</v>
      </c>
      <c r="L29" s="18">
        <v>3398</v>
      </c>
      <c r="M29" s="19">
        <f t="shared" si="0"/>
        <v>886878</v>
      </c>
      <c r="N29" s="19">
        <f t="shared" si="1"/>
        <v>44343900</v>
      </c>
      <c r="O29" s="18"/>
      <c r="Q29" s="18" t="s">
        <v>23</v>
      </c>
      <c r="R29" s="18">
        <v>16.649999999999999</v>
      </c>
      <c r="S29" s="18">
        <v>2398</v>
      </c>
      <c r="T29" s="19">
        <f t="shared" si="2"/>
        <v>690624</v>
      </c>
      <c r="U29" s="19">
        <f t="shared" si="3"/>
        <v>34531200</v>
      </c>
      <c r="V29" s="18"/>
      <c r="Y29" s="18" t="s">
        <v>23</v>
      </c>
      <c r="Z29" s="18">
        <v>17.7</v>
      </c>
      <c r="AA29" s="18">
        <v>3398</v>
      </c>
      <c r="AB29" s="19">
        <f t="shared" si="4"/>
        <v>886878</v>
      </c>
      <c r="AC29" s="19">
        <f t="shared" si="10"/>
        <v>22171950</v>
      </c>
      <c r="AD29" s="18"/>
      <c r="AF29" s="18" t="s">
        <v>23</v>
      </c>
      <c r="AG29" s="18">
        <v>16.649999999999999</v>
      </c>
      <c r="AH29" s="18">
        <v>2398</v>
      </c>
      <c r="AI29" s="19">
        <f t="shared" si="5"/>
        <v>690624</v>
      </c>
      <c r="AJ29" s="19">
        <f t="shared" si="11"/>
        <v>17265600</v>
      </c>
      <c r="AK29" s="18"/>
      <c r="AM29" s="18" t="s">
        <v>64</v>
      </c>
      <c r="AN29" s="18">
        <v>28.31</v>
      </c>
      <c r="AO29" s="18">
        <v>4.8099999999999996</v>
      </c>
      <c r="AP29" s="19">
        <f t="shared" si="6"/>
        <v>1255.4099999999999</v>
      </c>
      <c r="AQ29" s="19">
        <f t="shared" si="16"/>
        <v>62770.499999999993</v>
      </c>
      <c r="AR29" s="18"/>
      <c r="AT29" s="18" t="s">
        <v>64</v>
      </c>
      <c r="AU29" s="18">
        <v>28.3</v>
      </c>
      <c r="AV29" s="18">
        <v>1.133</v>
      </c>
      <c r="AW29" s="19">
        <f t="shared" si="7"/>
        <v>326.30399999999997</v>
      </c>
      <c r="AX29" s="19">
        <f t="shared" si="17"/>
        <v>16315.199999999999</v>
      </c>
      <c r="AY29" s="18"/>
      <c r="BA29" s="18" t="s">
        <v>64</v>
      </c>
      <c r="BB29" s="18">
        <v>28.87</v>
      </c>
      <c r="BC29" s="18">
        <v>3.2349999999999999</v>
      </c>
      <c r="BD29" s="19">
        <f t="shared" si="8"/>
        <v>844.33499999999992</v>
      </c>
      <c r="BE29" s="19">
        <f t="shared" si="18"/>
        <v>42216.749999999993</v>
      </c>
      <c r="BF29" s="18"/>
      <c r="BH29" s="18" t="s">
        <v>64</v>
      </c>
      <c r="BI29" s="50">
        <v>21.78</v>
      </c>
      <c r="BJ29" s="50">
        <v>91.04</v>
      </c>
      <c r="BK29" s="51">
        <f t="shared" si="9"/>
        <v>26219.52</v>
      </c>
      <c r="BL29" s="51">
        <f t="shared" si="19"/>
        <v>1310976</v>
      </c>
      <c r="BM29" s="50"/>
    </row>
    <row r="30" spans="1:67" x14ac:dyDescent="0.25">
      <c r="B30" s="18" t="s">
        <v>95</v>
      </c>
      <c r="D30" s="33"/>
      <c r="E30" s="33"/>
      <c r="F30" s="33"/>
      <c r="J30" s="18" t="s">
        <v>23</v>
      </c>
      <c r="K30" s="18">
        <v>17.68</v>
      </c>
      <c r="L30" s="18">
        <v>3440</v>
      </c>
      <c r="M30" s="19">
        <f t="shared" si="0"/>
        <v>897840</v>
      </c>
      <c r="N30" s="19">
        <f t="shared" si="1"/>
        <v>44892000</v>
      </c>
      <c r="O30" s="18"/>
      <c r="Q30" s="18" t="s">
        <v>23</v>
      </c>
      <c r="R30" s="18">
        <v>16.63</v>
      </c>
      <c r="S30" s="18">
        <v>2432</v>
      </c>
      <c r="T30" s="19">
        <f t="shared" si="2"/>
        <v>700416</v>
      </c>
      <c r="U30" s="19">
        <f t="shared" si="3"/>
        <v>35020800</v>
      </c>
      <c r="V30" s="18"/>
      <c r="Y30" s="18" t="s">
        <v>23</v>
      </c>
      <c r="Z30" s="18">
        <v>17.68</v>
      </c>
      <c r="AA30" s="18">
        <v>3440</v>
      </c>
      <c r="AB30" s="19">
        <f t="shared" si="4"/>
        <v>897840</v>
      </c>
      <c r="AC30" s="19">
        <f t="shared" si="10"/>
        <v>22446000</v>
      </c>
      <c r="AD30" s="18"/>
      <c r="AF30" s="18" t="s">
        <v>23</v>
      </c>
      <c r="AG30" s="18">
        <v>16.63</v>
      </c>
      <c r="AH30" s="18">
        <v>2432</v>
      </c>
      <c r="AI30" s="19">
        <f t="shared" si="5"/>
        <v>700416</v>
      </c>
      <c r="AJ30" s="19">
        <f t="shared" si="11"/>
        <v>17510400</v>
      </c>
      <c r="AK30" s="18"/>
      <c r="AM30" s="18" t="s">
        <v>65</v>
      </c>
      <c r="AN30" s="18">
        <v>26.51</v>
      </c>
      <c r="AO30" s="18">
        <v>14.45</v>
      </c>
      <c r="AP30" s="19">
        <f t="shared" si="6"/>
        <v>3771.45</v>
      </c>
      <c r="AQ30" s="19">
        <f t="shared" si="16"/>
        <v>188572.5</v>
      </c>
      <c r="AR30" s="19">
        <f>AVERAGE(AQ30:AQ31)</f>
        <v>166322.25</v>
      </c>
      <c r="AT30" s="18" t="s">
        <v>65</v>
      </c>
      <c r="AU30" s="18">
        <v>25.8</v>
      </c>
      <c r="AV30" s="18">
        <v>5.9240000000000004</v>
      </c>
      <c r="AW30" s="19">
        <f t="shared" si="7"/>
        <v>1706.1120000000001</v>
      </c>
      <c r="AX30" s="19">
        <f t="shared" si="17"/>
        <v>85305.600000000006</v>
      </c>
      <c r="AY30" s="19">
        <f>AVERAGE(AX30:AX31)</f>
        <v>42654.387600000002</v>
      </c>
      <c r="BA30" s="18" t="s">
        <v>65</v>
      </c>
      <c r="BB30" s="18">
        <v>26.54</v>
      </c>
      <c r="BC30" s="18">
        <v>13.48</v>
      </c>
      <c r="BD30" s="19">
        <f t="shared" si="8"/>
        <v>3518.28</v>
      </c>
      <c r="BE30" s="19">
        <f t="shared" si="18"/>
        <v>175914</v>
      </c>
      <c r="BF30" s="19">
        <f>AVERAGE(BE30:BE31)</f>
        <v>181460.25</v>
      </c>
      <c r="BG30" s="23"/>
      <c r="BH30" s="18" t="s">
        <v>65</v>
      </c>
      <c r="BI30" s="18" t="s">
        <v>12</v>
      </c>
      <c r="BJ30" s="18" t="s">
        <v>13</v>
      </c>
      <c r="BK30" s="19" t="e">
        <f t="shared" si="9"/>
        <v>#VALUE!</v>
      </c>
      <c r="BL30" s="19" t="e">
        <f t="shared" si="19"/>
        <v>#VALUE!</v>
      </c>
      <c r="BM30" s="19">
        <f>AVERAGE(BL31)</f>
        <v>426672</v>
      </c>
      <c r="BN30" s="23"/>
      <c r="BO30" s="23"/>
    </row>
    <row r="31" spans="1:67" x14ac:dyDescent="0.25">
      <c r="J31" s="18" t="s">
        <v>14</v>
      </c>
      <c r="K31" s="18">
        <v>17.45</v>
      </c>
      <c r="L31" s="18">
        <v>3966</v>
      </c>
      <c r="M31" s="19">
        <f t="shared" si="0"/>
        <v>1035126</v>
      </c>
      <c r="N31" s="19">
        <f t="shared" si="1"/>
        <v>51756300</v>
      </c>
      <c r="O31" s="19">
        <f>AVERAGE(N31:N33)</f>
        <v>51865050</v>
      </c>
      <c r="Q31" s="18" t="s">
        <v>14</v>
      </c>
      <c r="R31" s="18">
        <v>16.399999999999999</v>
      </c>
      <c r="S31" s="18">
        <v>2867</v>
      </c>
      <c r="T31" s="19">
        <f t="shared" si="2"/>
        <v>825696</v>
      </c>
      <c r="U31" s="19">
        <f t="shared" si="3"/>
        <v>41284800</v>
      </c>
      <c r="V31" s="19">
        <f>AVERAGE(U31:U33)</f>
        <v>40324800</v>
      </c>
      <c r="Y31" s="18" t="s">
        <v>14</v>
      </c>
      <c r="Z31" s="18">
        <v>17.45</v>
      </c>
      <c r="AA31" s="18">
        <v>3966</v>
      </c>
      <c r="AB31" s="19">
        <f t="shared" si="4"/>
        <v>1035126</v>
      </c>
      <c r="AC31" s="19">
        <f t="shared" si="10"/>
        <v>25878150</v>
      </c>
      <c r="AD31" s="19">
        <f>AVERAGE(AC31:AC33)</f>
        <v>25932525</v>
      </c>
      <c r="AF31" s="18" t="s">
        <v>14</v>
      </c>
      <c r="AG31" s="18">
        <v>16.399999999999999</v>
      </c>
      <c r="AH31" s="18">
        <v>2867</v>
      </c>
      <c r="AI31" s="19">
        <f t="shared" si="5"/>
        <v>825696</v>
      </c>
      <c r="AJ31" s="19">
        <f t="shared" si="11"/>
        <v>20642400</v>
      </c>
      <c r="AK31" s="19">
        <f>AVERAGE(AJ31:AJ33)</f>
        <v>20162400</v>
      </c>
      <c r="AL31" s="23"/>
      <c r="AM31" s="18" t="s">
        <v>65</v>
      </c>
      <c r="AN31" s="18">
        <v>26.95</v>
      </c>
      <c r="AO31" s="18">
        <v>11.04</v>
      </c>
      <c r="AP31" s="19">
        <f t="shared" si="6"/>
        <v>2881.4399999999996</v>
      </c>
      <c r="AQ31" s="19">
        <f t="shared" si="16"/>
        <v>144071.99999999997</v>
      </c>
      <c r="AR31" s="18"/>
      <c r="AT31" s="18" t="s">
        <v>65</v>
      </c>
      <c r="AU31" s="18">
        <v>41.21</v>
      </c>
      <c r="AV31" s="19">
        <v>2.2049999999999999E-4</v>
      </c>
      <c r="AW31" s="19">
        <f t="shared" si="7"/>
        <v>6.3504000000000005E-2</v>
      </c>
      <c r="AX31" s="19">
        <f t="shared" si="17"/>
        <v>3.1752000000000002</v>
      </c>
      <c r="AY31" s="18"/>
      <c r="BA31" s="18" t="s">
        <v>65</v>
      </c>
      <c r="BB31" s="18">
        <v>26.44</v>
      </c>
      <c r="BC31" s="18">
        <v>14.33</v>
      </c>
      <c r="BD31" s="19">
        <f t="shared" si="8"/>
        <v>3740.13</v>
      </c>
      <c r="BE31" s="19">
        <f t="shared" si="18"/>
        <v>187006.5</v>
      </c>
      <c r="BF31" s="18"/>
      <c r="BH31" s="18" t="s">
        <v>65</v>
      </c>
      <c r="BI31" s="18">
        <v>23.48</v>
      </c>
      <c r="BJ31" s="19">
        <v>29.63</v>
      </c>
      <c r="BK31" s="19">
        <f t="shared" si="9"/>
        <v>8533.44</v>
      </c>
      <c r="BL31" s="19">
        <f t="shared" si="19"/>
        <v>426672</v>
      </c>
      <c r="BM31" s="18"/>
    </row>
    <row r="32" spans="1:67" x14ac:dyDescent="0.25">
      <c r="J32" s="18" t="s">
        <v>14</v>
      </c>
      <c r="K32" s="18">
        <v>17.47</v>
      </c>
      <c r="L32" s="18">
        <v>3917</v>
      </c>
      <c r="M32" s="19">
        <f t="shared" si="0"/>
        <v>1022337</v>
      </c>
      <c r="N32" s="19">
        <f t="shared" si="1"/>
        <v>51116850</v>
      </c>
      <c r="O32" s="18"/>
      <c r="Q32" s="18" t="s">
        <v>14</v>
      </c>
      <c r="R32" s="18">
        <v>16.489999999999998</v>
      </c>
      <c r="S32" s="18">
        <v>2688</v>
      </c>
      <c r="T32" s="19">
        <f t="shared" si="2"/>
        <v>774144</v>
      </c>
      <c r="U32" s="19">
        <f t="shared" si="3"/>
        <v>38707200</v>
      </c>
      <c r="V32" s="18"/>
      <c r="Y32" s="18" t="s">
        <v>14</v>
      </c>
      <c r="Z32" s="18">
        <v>17.47</v>
      </c>
      <c r="AA32" s="18">
        <v>3917</v>
      </c>
      <c r="AB32" s="19">
        <f t="shared" si="4"/>
        <v>1022337</v>
      </c>
      <c r="AC32" s="19">
        <f t="shared" si="10"/>
        <v>25558425</v>
      </c>
      <c r="AD32" s="18"/>
      <c r="AF32" s="18" t="s">
        <v>14</v>
      </c>
      <c r="AG32" s="18">
        <v>16.489999999999998</v>
      </c>
      <c r="AH32" s="18">
        <v>2688</v>
      </c>
      <c r="AI32" s="19">
        <f t="shared" si="5"/>
        <v>774144</v>
      </c>
      <c r="AJ32" s="19">
        <f t="shared" si="11"/>
        <v>19353600</v>
      </c>
      <c r="AK32" s="18"/>
      <c r="AL32" s="24"/>
      <c r="AM32" s="18" t="s">
        <v>66</v>
      </c>
      <c r="AN32" s="18">
        <v>26.76</v>
      </c>
      <c r="AO32" s="18">
        <v>12.4</v>
      </c>
      <c r="AP32" s="19">
        <f t="shared" si="6"/>
        <v>3236.4</v>
      </c>
      <c r="AQ32" s="19">
        <f t="shared" si="16"/>
        <v>161820</v>
      </c>
      <c r="AR32" s="19">
        <f>AVERAGE(AQ32:AQ33)</f>
        <v>171281.25</v>
      </c>
      <c r="AT32" s="18" t="s">
        <v>66</v>
      </c>
      <c r="AU32" s="18">
        <v>25.64</v>
      </c>
      <c r="AV32" s="18">
        <v>6.5860000000000003</v>
      </c>
      <c r="AW32" s="19">
        <f t="shared" si="7"/>
        <v>1896.768</v>
      </c>
      <c r="AX32" s="19">
        <f t="shared" si="17"/>
        <v>94838.399999999994</v>
      </c>
      <c r="AY32" s="19">
        <f>AVERAGE(AX32:AX33)</f>
        <v>98755.199999999997</v>
      </c>
      <c r="BA32" s="18" t="s">
        <v>66</v>
      </c>
      <c r="BB32" s="18">
        <v>26.81</v>
      </c>
      <c r="BC32" s="18">
        <v>11.42</v>
      </c>
      <c r="BD32" s="19">
        <f t="shared" si="8"/>
        <v>2980.62</v>
      </c>
      <c r="BE32" s="19">
        <f t="shared" si="18"/>
        <v>149031</v>
      </c>
      <c r="BF32" s="19">
        <f>AVERAGE(BE32:BE33)</f>
        <v>155751.75</v>
      </c>
      <c r="BG32" s="23"/>
      <c r="BH32" s="18" t="s">
        <v>66</v>
      </c>
      <c r="BI32" s="18">
        <v>24.48</v>
      </c>
      <c r="BJ32" s="18">
        <v>15.31</v>
      </c>
      <c r="BK32" s="19">
        <f t="shared" si="9"/>
        <v>4409.28</v>
      </c>
      <c r="BL32" s="19">
        <f t="shared" si="19"/>
        <v>220464</v>
      </c>
      <c r="BM32" s="19">
        <f>AVERAGE(BL32:BL33)</f>
        <v>160488</v>
      </c>
      <c r="BN32" s="23"/>
      <c r="BO32" s="23"/>
    </row>
    <row r="33" spans="2:67" x14ac:dyDescent="0.25">
      <c r="J33" s="18" t="s">
        <v>14</v>
      </c>
      <c r="K33" s="18">
        <v>17.420000000000002</v>
      </c>
      <c r="L33" s="18">
        <v>4040</v>
      </c>
      <c r="M33" s="19">
        <f t="shared" si="0"/>
        <v>1054440</v>
      </c>
      <c r="N33" s="19">
        <f t="shared" si="1"/>
        <v>52722000</v>
      </c>
      <c r="O33" s="18"/>
      <c r="P33" s="28"/>
      <c r="Q33" s="18" t="s">
        <v>14</v>
      </c>
      <c r="R33" s="18">
        <v>16.41</v>
      </c>
      <c r="S33" s="18">
        <v>2846</v>
      </c>
      <c r="T33" s="19">
        <f t="shared" si="2"/>
        <v>819648</v>
      </c>
      <c r="U33" s="19">
        <f t="shared" si="3"/>
        <v>40982400</v>
      </c>
      <c r="V33" s="18"/>
      <c r="W33" s="28"/>
      <c r="X33" s="28"/>
      <c r="Y33" s="18" t="s">
        <v>14</v>
      </c>
      <c r="Z33" s="18">
        <v>17.420000000000002</v>
      </c>
      <c r="AA33" s="18">
        <v>4040</v>
      </c>
      <c r="AB33" s="19">
        <f t="shared" si="4"/>
        <v>1054440</v>
      </c>
      <c r="AC33" s="19">
        <f t="shared" si="10"/>
        <v>26361000</v>
      </c>
      <c r="AD33" s="18"/>
      <c r="AF33" s="18" t="s">
        <v>14</v>
      </c>
      <c r="AG33" s="18">
        <v>16.41</v>
      </c>
      <c r="AH33" s="18">
        <v>2846</v>
      </c>
      <c r="AI33" s="19">
        <f t="shared" si="5"/>
        <v>819648</v>
      </c>
      <c r="AJ33" s="19">
        <f t="shared" si="11"/>
        <v>20491200</v>
      </c>
      <c r="AK33" s="18"/>
      <c r="AL33" s="24"/>
      <c r="AM33" s="18" t="s">
        <v>66</v>
      </c>
      <c r="AN33" s="18">
        <v>26.58</v>
      </c>
      <c r="AO33" s="18">
        <v>13.85</v>
      </c>
      <c r="AP33" s="19">
        <f t="shared" si="6"/>
        <v>3614.85</v>
      </c>
      <c r="AQ33" s="19">
        <f t="shared" si="16"/>
        <v>180742.5</v>
      </c>
      <c r="AR33" s="19"/>
      <c r="AT33" s="18" t="s">
        <v>66</v>
      </c>
      <c r="AU33" s="18">
        <v>25.52</v>
      </c>
      <c r="AV33" s="18">
        <v>7.13</v>
      </c>
      <c r="AW33" s="19">
        <f t="shared" si="7"/>
        <v>2053.44</v>
      </c>
      <c r="AX33" s="19">
        <f t="shared" si="17"/>
        <v>102672</v>
      </c>
      <c r="AY33" s="19"/>
      <c r="BA33" s="18" t="s">
        <v>66</v>
      </c>
      <c r="BB33" s="18">
        <v>26.67</v>
      </c>
      <c r="BC33" s="18">
        <v>12.45</v>
      </c>
      <c r="BD33" s="19">
        <f t="shared" si="8"/>
        <v>3249.45</v>
      </c>
      <c r="BE33" s="19">
        <f t="shared" si="18"/>
        <v>162472.5</v>
      </c>
      <c r="BF33" s="19"/>
      <c r="BH33" s="18" t="s">
        <v>66</v>
      </c>
      <c r="BI33" s="18">
        <v>25.67</v>
      </c>
      <c r="BJ33" s="18">
        <v>6.98</v>
      </c>
      <c r="BK33" s="19">
        <f t="shared" si="9"/>
        <v>2010.2400000000002</v>
      </c>
      <c r="BL33" s="19">
        <f t="shared" si="19"/>
        <v>100512.00000000001</v>
      </c>
      <c r="BM33" s="19"/>
    </row>
    <row r="34" spans="2:67" x14ac:dyDescent="0.25">
      <c r="J34" s="26"/>
      <c r="K34" s="26"/>
      <c r="L34" s="26"/>
      <c r="M34" s="27"/>
      <c r="N34" s="27"/>
      <c r="O34" s="26"/>
      <c r="P34" s="28"/>
      <c r="Q34" s="26"/>
      <c r="R34" s="26"/>
      <c r="S34" s="26"/>
      <c r="T34" s="27"/>
      <c r="U34" s="27"/>
      <c r="V34" s="28"/>
      <c r="W34" s="28"/>
      <c r="X34" s="28"/>
      <c r="AD34"/>
      <c r="AL34" s="23"/>
      <c r="AM34" s="18" t="s">
        <v>67</v>
      </c>
      <c r="AN34" s="18">
        <v>24.69</v>
      </c>
      <c r="AO34" s="18">
        <v>43.95</v>
      </c>
      <c r="AP34" s="19">
        <f t="shared" si="6"/>
        <v>11470.95</v>
      </c>
      <c r="AQ34" s="19">
        <f t="shared" si="16"/>
        <v>573547.5</v>
      </c>
      <c r="AR34" s="19">
        <f>AVERAGE(AQ34:AQ35)</f>
        <v>538965</v>
      </c>
      <c r="AT34" s="18" t="s">
        <v>67</v>
      </c>
      <c r="AU34" s="18">
        <v>24.11</v>
      </c>
      <c r="AV34" s="18">
        <v>18.13</v>
      </c>
      <c r="AW34" s="19">
        <f t="shared" si="7"/>
        <v>5221.4399999999996</v>
      </c>
      <c r="AX34" s="19">
        <f t="shared" si="17"/>
        <v>261071.99999999997</v>
      </c>
      <c r="AY34" s="19">
        <f>AVERAGE(AX34:AX35)</f>
        <v>266328</v>
      </c>
      <c r="BA34" s="18" t="s">
        <v>67</v>
      </c>
      <c r="BB34" s="18">
        <v>24.86</v>
      </c>
      <c r="BC34" s="18">
        <v>37.71</v>
      </c>
      <c r="BD34" s="19">
        <f t="shared" si="8"/>
        <v>9842.31</v>
      </c>
      <c r="BE34" s="19">
        <f t="shared" si="18"/>
        <v>492115.5</v>
      </c>
      <c r="BF34" s="19">
        <f>AVERAGE(BE34:BE35)</f>
        <v>483241.5</v>
      </c>
      <c r="BG34" s="23"/>
      <c r="BH34" s="18" t="s">
        <v>67</v>
      </c>
      <c r="BI34" s="18">
        <v>24.23</v>
      </c>
      <c r="BJ34" s="18">
        <v>18.059999999999999</v>
      </c>
      <c r="BK34" s="19">
        <f t="shared" si="9"/>
        <v>5201.28</v>
      </c>
      <c r="BL34" s="19">
        <f t="shared" si="19"/>
        <v>260064</v>
      </c>
      <c r="BM34" s="19">
        <f>AVERAGE(BL34:BL35)</f>
        <v>266256</v>
      </c>
      <c r="BN34" s="23"/>
      <c r="BO34" s="23"/>
    </row>
    <row r="35" spans="2:67" x14ac:dyDescent="0.25">
      <c r="B35" s="34"/>
      <c r="C35" s="29"/>
      <c r="O35"/>
      <c r="AD35"/>
      <c r="AL35" s="49"/>
      <c r="AM35" s="18" t="s">
        <v>67</v>
      </c>
      <c r="AN35" s="18">
        <v>24.9</v>
      </c>
      <c r="AO35" s="18">
        <v>38.65</v>
      </c>
      <c r="AP35" s="19">
        <f t="shared" si="6"/>
        <v>10087.65</v>
      </c>
      <c r="AQ35" s="19">
        <f t="shared" si="16"/>
        <v>504382.5</v>
      </c>
      <c r="AR35" s="18"/>
      <c r="AT35" s="18" t="s">
        <v>67</v>
      </c>
      <c r="AU35" s="18">
        <v>24.05</v>
      </c>
      <c r="AV35" s="18">
        <v>18.86</v>
      </c>
      <c r="AW35" s="19">
        <f t="shared" si="7"/>
        <v>5431.68</v>
      </c>
      <c r="AX35" s="19">
        <f t="shared" si="17"/>
        <v>271584</v>
      </c>
      <c r="AY35" s="18"/>
      <c r="BA35" s="18" t="s">
        <v>67</v>
      </c>
      <c r="BB35" s="18">
        <v>24.92</v>
      </c>
      <c r="BC35" s="18">
        <v>36.35</v>
      </c>
      <c r="BD35" s="19">
        <f t="shared" si="8"/>
        <v>9487.35</v>
      </c>
      <c r="BE35" s="19">
        <f t="shared" si="18"/>
        <v>474367.5</v>
      </c>
      <c r="BF35" s="18"/>
      <c r="BH35" s="18" t="s">
        <v>67</v>
      </c>
      <c r="BI35" s="18">
        <v>24.16</v>
      </c>
      <c r="BJ35" s="18">
        <v>18.920000000000002</v>
      </c>
      <c r="BK35" s="19">
        <f t="shared" si="9"/>
        <v>5448.9600000000009</v>
      </c>
      <c r="BL35" s="19">
        <f t="shared" si="19"/>
        <v>272448.00000000006</v>
      </c>
      <c r="BM35" s="18"/>
    </row>
    <row r="36" spans="2:67" x14ac:dyDescent="0.25">
      <c r="O36"/>
      <c r="AD36"/>
      <c r="AL36" s="49"/>
      <c r="AM36" s="18" t="s">
        <v>68</v>
      </c>
      <c r="AN36" s="18">
        <v>24.83</v>
      </c>
      <c r="AO36" s="18">
        <v>40.340000000000003</v>
      </c>
      <c r="AP36" s="19">
        <f t="shared" si="6"/>
        <v>10528.740000000002</v>
      </c>
      <c r="AQ36" s="19">
        <f t="shared" si="16"/>
        <v>526437.00000000012</v>
      </c>
      <c r="AR36" s="19">
        <f>AVERAGE(AQ36:AQ37)</f>
        <v>418839.75000000006</v>
      </c>
      <c r="AT36" s="18" t="s">
        <v>68</v>
      </c>
      <c r="AU36" s="18">
        <v>25.1</v>
      </c>
      <c r="AV36" s="18">
        <v>9.4149999999999991</v>
      </c>
      <c r="AW36" s="19">
        <f t="shared" si="7"/>
        <v>2711.5199999999995</v>
      </c>
      <c r="AX36" s="19">
        <f t="shared" si="17"/>
        <v>135575.99999999997</v>
      </c>
      <c r="AY36" s="19">
        <f>AVERAGE(AX36:AX37)</f>
        <v>150444</v>
      </c>
      <c r="BA36" s="18" t="s">
        <v>68</v>
      </c>
      <c r="BB36" s="18">
        <v>25.58</v>
      </c>
      <c r="BC36" s="18">
        <v>24.26</v>
      </c>
      <c r="BD36" s="19">
        <f t="shared" si="8"/>
        <v>6331.8600000000006</v>
      </c>
      <c r="BE36" s="19">
        <f t="shared" si="18"/>
        <v>316593</v>
      </c>
      <c r="BF36" s="19">
        <f>AVERAGE(BE36:BE37)</f>
        <v>302694.75</v>
      </c>
      <c r="BG36" s="23"/>
      <c r="BH36" s="18" t="s">
        <v>68</v>
      </c>
      <c r="BI36" s="18">
        <v>23.26</v>
      </c>
      <c r="BJ36" s="18">
        <v>34.270000000000003</v>
      </c>
      <c r="BK36" s="19">
        <f t="shared" si="9"/>
        <v>9869.76</v>
      </c>
      <c r="BL36" s="19">
        <f t="shared" si="19"/>
        <v>493488</v>
      </c>
      <c r="BM36" s="19">
        <f>AVERAGE(BL36:BL37)</f>
        <v>337176</v>
      </c>
      <c r="BN36" s="23"/>
      <c r="BO36" s="23"/>
    </row>
    <row r="37" spans="2:67" x14ac:dyDescent="0.25">
      <c r="AD37"/>
      <c r="AL37" s="23"/>
      <c r="AM37" s="18" t="s">
        <v>68</v>
      </c>
      <c r="AN37" s="18">
        <v>25.69</v>
      </c>
      <c r="AO37" s="18">
        <v>23.85</v>
      </c>
      <c r="AP37" s="19">
        <f t="shared" si="6"/>
        <v>6224.85</v>
      </c>
      <c r="AQ37" s="19">
        <f t="shared" si="16"/>
        <v>311242.5</v>
      </c>
      <c r="AR37" s="18"/>
      <c r="AT37" s="18" t="s">
        <v>68</v>
      </c>
      <c r="AU37" s="18">
        <v>24.8</v>
      </c>
      <c r="AV37" s="18">
        <v>11.48</v>
      </c>
      <c r="AW37" s="19">
        <f t="shared" si="7"/>
        <v>3306.2400000000002</v>
      </c>
      <c r="AX37" s="19">
        <f t="shared" si="17"/>
        <v>165312</v>
      </c>
      <c r="AY37" s="18"/>
      <c r="BA37" s="18" t="s">
        <v>68</v>
      </c>
      <c r="BB37" s="18">
        <v>25.73</v>
      </c>
      <c r="BC37" s="18">
        <v>22.13</v>
      </c>
      <c r="BD37" s="19">
        <f t="shared" si="8"/>
        <v>5775.9299999999994</v>
      </c>
      <c r="BE37" s="19">
        <f t="shared" si="18"/>
        <v>288796.49999999994</v>
      </c>
      <c r="BF37" s="18"/>
      <c r="BH37" s="18" t="s">
        <v>68</v>
      </c>
      <c r="BI37" s="18">
        <v>24.78</v>
      </c>
      <c r="BJ37" s="18">
        <v>12.56</v>
      </c>
      <c r="BK37" s="19">
        <f t="shared" si="9"/>
        <v>3617.28</v>
      </c>
      <c r="BL37" s="19">
        <f t="shared" si="19"/>
        <v>180864</v>
      </c>
      <c r="BM37" s="18"/>
    </row>
    <row r="38" spans="2:67" x14ac:dyDescent="0.25">
      <c r="AD38"/>
      <c r="AL38" s="49"/>
      <c r="AM38" s="18" t="s">
        <v>69</v>
      </c>
      <c r="AN38" s="18">
        <v>24.68</v>
      </c>
      <c r="AO38" s="18">
        <v>44.22</v>
      </c>
      <c r="AP38" s="19">
        <f t="shared" si="6"/>
        <v>11541.42</v>
      </c>
      <c r="AQ38" s="19">
        <f t="shared" si="16"/>
        <v>577071</v>
      </c>
      <c r="AR38" s="19">
        <f>AVERAGE(AQ38:AQ39)</f>
        <v>534658.5</v>
      </c>
      <c r="AT38" s="18" t="s">
        <v>69</v>
      </c>
      <c r="AU38" s="18">
        <v>22.66</v>
      </c>
      <c r="AV38" s="18">
        <v>47.33</v>
      </c>
      <c r="AW38" s="19">
        <f t="shared" si="7"/>
        <v>13631.039999999999</v>
      </c>
      <c r="AX38" s="19">
        <f t="shared" si="17"/>
        <v>681552</v>
      </c>
      <c r="AY38" s="19">
        <f>AVERAGE(AX38:AX39)</f>
        <v>659736</v>
      </c>
      <c r="BA38" s="18" t="s">
        <v>69</v>
      </c>
      <c r="BB38" s="18">
        <v>24.24</v>
      </c>
      <c r="BC38" s="18">
        <v>55.13</v>
      </c>
      <c r="BD38" s="19">
        <f t="shared" si="8"/>
        <v>14388.93</v>
      </c>
      <c r="BE38" s="19">
        <f t="shared" si="18"/>
        <v>719446.5</v>
      </c>
      <c r="BF38" s="19">
        <f>AVERAGE(BE38:BE39)</f>
        <v>677947.5</v>
      </c>
      <c r="BG38" s="23"/>
      <c r="BH38" s="18" t="s">
        <v>69</v>
      </c>
      <c r="BI38" s="18">
        <v>22.67</v>
      </c>
      <c r="BJ38" s="18">
        <v>50.59</v>
      </c>
      <c r="BK38" s="19">
        <f t="shared" si="9"/>
        <v>14569.920000000002</v>
      </c>
      <c r="BL38" s="19">
        <f t="shared" si="19"/>
        <v>728496.00000000012</v>
      </c>
      <c r="BM38" s="19">
        <f>AVERAGE(BL38:BL39)</f>
        <v>675072</v>
      </c>
      <c r="BN38" s="23"/>
      <c r="BO38" s="23"/>
    </row>
    <row r="39" spans="2:67" x14ac:dyDescent="0.25">
      <c r="AD39"/>
      <c r="AL39" s="49"/>
      <c r="AM39" s="18" t="s">
        <v>69</v>
      </c>
      <c r="AN39" s="18">
        <v>24.94</v>
      </c>
      <c r="AO39" s="18">
        <v>37.72</v>
      </c>
      <c r="AP39" s="19">
        <f t="shared" si="6"/>
        <v>9844.92</v>
      </c>
      <c r="AQ39" s="19">
        <f t="shared" si="16"/>
        <v>492246</v>
      </c>
      <c r="AR39" s="18"/>
      <c r="AT39" s="18" t="s">
        <v>69</v>
      </c>
      <c r="AU39" s="18">
        <v>22.76</v>
      </c>
      <c r="AV39" s="18">
        <v>44.3</v>
      </c>
      <c r="AW39" s="19">
        <f t="shared" si="7"/>
        <v>12758.4</v>
      </c>
      <c r="AX39" s="19">
        <f t="shared" si="17"/>
        <v>637920</v>
      </c>
      <c r="AY39" s="18"/>
      <c r="BA39" s="18" t="s">
        <v>69</v>
      </c>
      <c r="BB39" s="18">
        <v>24.44</v>
      </c>
      <c r="BC39" s="18">
        <v>48.77</v>
      </c>
      <c r="BD39" s="19">
        <f t="shared" si="8"/>
        <v>12728.970000000001</v>
      </c>
      <c r="BE39" s="19">
        <f t="shared" si="18"/>
        <v>636448.5</v>
      </c>
      <c r="BF39" s="18"/>
      <c r="BH39" s="18" t="s">
        <v>69</v>
      </c>
      <c r="BI39" s="18">
        <v>22.91</v>
      </c>
      <c r="BJ39" s="18">
        <v>43.17</v>
      </c>
      <c r="BK39" s="19">
        <f t="shared" si="9"/>
        <v>12432.960000000001</v>
      </c>
      <c r="BL39" s="19">
        <f t="shared" si="19"/>
        <v>621648</v>
      </c>
      <c r="BM39" s="18"/>
    </row>
    <row r="40" spans="2:67" x14ac:dyDescent="0.25">
      <c r="AD40"/>
      <c r="AL40" s="23"/>
      <c r="AM40" s="18" t="s">
        <v>70</v>
      </c>
      <c r="AN40" s="18">
        <v>26.36</v>
      </c>
      <c r="AO40" s="18">
        <v>15.84</v>
      </c>
      <c r="AP40" s="19">
        <f t="shared" si="6"/>
        <v>4134.24</v>
      </c>
      <c r="AQ40" s="19">
        <f t="shared" si="16"/>
        <v>206712</v>
      </c>
      <c r="AR40" s="19">
        <f>AVERAGE(AQ40:AQ41)</f>
        <v>185310</v>
      </c>
      <c r="AT40" s="18" t="s">
        <v>70</v>
      </c>
      <c r="AU40" s="18">
        <v>24.6</v>
      </c>
      <c r="AV40" s="18">
        <v>13.11</v>
      </c>
      <c r="AW40" s="19">
        <f t="shared" si="7"/>
        <v>3775.68</v>
      </c>
      <c r="AX40" s="19">
        <f t="shared" si="17"/>
        <v>188784</v>
      </c>
      <c r="AY40" s="19">
        <f>AVERAGE(AX40:AX41)</f>
        <v>196560</v>
      </c>
      <c r="BA40" s="18" t="s">
        <v>70</v>
      </c>
      <c r="BB40" s="18">
        <v>25.91</v>
      </c>
      <c r="BC40" s="18">
        <v>19.82</v>
      </c>
      <c r="BD40" s="19">
        <f t="shared" si="8"/>
        <v>5173.0200000000004</v>
      </c>
      <c r="BE40" s="19">
        <f t="shared" si="18"/>
        <v>258651.00000000003</v>
      </c>
      <c r="BF40" s="19">
        <f>AVERAGE(BE40:BE41)</f>
        <v>235683</v>
      </c>
      <c r="BG40" s="23"/>
      <c r="BH40" s="18" t="s">
        <v>70</v>
      </c>
      <c r="BI40" s="18">
        <v>25.45</v>
      </c>
      <c r="BJ40" s="18">
        <v>8.0719999999999992</v>
      </c>
      <c r="BK40" s="19">
        <f t="shared" si="9"/>
        <v>2324.7359999999999</v>
      </c>
      <c r="BL40" s="19">
        <f t="shared" si="19"/>
        <v>116236.79999999999</v>
      </c>
      <c r="BM40" s="19">
        <f>AVERAGE(BL40:BL41)</f>
        <v>152222.39999999999</v>
      </c>
      <c r="BN40" s="23"/>
      <c r="BO40" s="23"/>
    </row>
    <row r="41" spans="2:67" x14ac:dyDescent="0.25">
      <c r="AD41"/>
      <c r="AL41" s="49"/>
      <c r="AM41" s="18" t="s">
        <v>70</v>
      </c>
      <c r="AN41" s="18">
        <v>26.74</v>
      </c>
      <c r="AO41" s="18">
        <v>12.56</v>
      </c>
      <c r="AP41" s="19">
        <f t="shared" si="6"/>
        <v>3278.1600000000003</v>
      </c>
      <c r="AQ41" s="19">
        <f t="shared" si="16"/>
        <v>163908.00000000003</v>
      </c>
      <c r="AR41" s="18"/>
      <c r="AT41" s="18" t="s">
        <v>70</v>
      </c>
      <c r="AU41" s="18">
        <v>24.48</v>
      </c>
      <c r="AV41" s="19">
        <v>14.19</v>
      </c>
      <c r="AW41" s="19">
        <f t="shared" si="7"/>
        <v>4086.72</v>
      </c>
      <c r="AX41" s="19">
        <f t="shared" si="17"/>
        <v>204336</v>
      </c>
      <c r="AY41" s="18"/>
      <c r="BA41" s="18" t="s">
        <v>70</v>
      </c>
      <c r="BB41" s="18">
        <v>26.23</v>
      </c>
      <c r="BC41" s="18">
        <v>16.3</v>
      </c>
      <c r="BD41" s="19">
        <f t="shared" si="8"/>
        <v>4254.3</v>
      </c>
      <c r="BE41" s="19">
        <f t="shared" si="18"/>
        <v>212715</v>
      </c>
      <c r="BF41" s="18"/>
      <c r="BH41" s="18" t="s">
        <v>70</v>
      </c>
      <c r="BI41" s="18">
        <v>24.72</v>
      </c>
      <c r="BJ41" s="19">
        <v>13.07</v>
      </c>
      <c r="BK41" s="19">
        <f t="shared" si="9"/>
        <v>3764.16</v>
      </c>
      <c r="BL41" s="19">
        <f t="shared" si="19"/>
        <v>188208</v>
      </c>
      <c r="BM41" s="18"/>
    </row>
    <row r="42" spans="2:67" x14ac:dyDescent="0.25">
      <c r="AD42"/>
      <c r="AL42" s="49"/>
      <c r="AM42" s="18" t="s">
        <v>71</v>
      </c>
      <c r="AN42" s="18">
        <v>28.82</v>
      </c>
      <c r="AO42" s="18">
        <v>3.5219999999999998</v>
      </c>
      <c r="AP42" s="19">
        <f t="shared" si="6"/>
        <v>919.24199999999996</v>
      </c>
      <c r="AQ42" s="19">
        <f t="shared" si="16"/>
        <v>45962.1</v>
      </c>
      <c r="AR42" s="19">
        <f>AVERAGE(AQ42:AQ43)</f>
        <v>52872.074999999997</v>
      </c>
      <c r="AT42" s="18" t="s">
        <v>71</v>
      </c>
      <c r="AU42" s="18">
        <v>24.97</v>
      </c>
      <c r="AV42" s="18">
        <v>10.26</v>
      </c>
      <c r="AW42" s="19">
        <f t="shared" si="7"/>
        <v>2954.88</v>
      </c>
      <c r="AX42" s="19">
        <f t="shared" si="17"/>
        <v>147744</v>
      </c>
      <c r="AY42" s="19">
        <f>AVERAGE(AX42:AX43)</f>
        <v>142567.20000000001</v>
      </c>
      <c r="BA42" s="18" t="s">
        <v>71</v>
      </c>
      <c r="BB42" s="18">
        <v>28.38</v>
      </c>
      <c r="BC42" s="18">
        <v>4.367</v>
      </c>
      <c r="BD42" s="19">
        <f t="shared" si="8"/>
        <v>1139.787</v>
      </c>
      <c r="BE42" s="19">
        <f t="shared" si="18"/>
        <v>56989.35</v>
      </c>
      <c r="BF42" s="19">
        <f>AVERAGE(BE42:BE43)</f>
        <v>54810</v>
      </c>
      <c r="BG42" s="23"/>
      <c r="BH42" s="18" t="s">
        <v>71</v>
      </c>
      <c r="BI42" s="18">
        <v>27.33</v>
      </c>
      <c r="BJ42" s="18">
        <v>2.3330000000000002</v>
      </c>
      <c r="BK42" s="19">
        <f t="shared" si="9"/>
        <v>671.904</v>
      </c>
      <c r="BL42" s="19">
        <f t="shared" si="19"/>
        <v>33595.199999999997</v>
      </c>
      <c r="BM42" s="19">
        <f>AVERAGE(BL42:BL43)</f>
        <v>80121.600000000006</v>
      </c>
      <c r="BN42" s="23"/>
      <c r="BO42" s="23"/>
    </row>
    <row r="43" spans="2:67" x14ac:dyDescent="0.25">
      <c r="AD43"/>
      <c r="AL43" s="23"/>
      <c r="AM43" s="18" t="s">
        <v>71</v>
      </c>
      <c r="AN43" s="18">
        <v>28.39</v>
      </c>
      <c r="AO43" s="18">
        <v>4.5810000000000004</v>
      </c>
      <c r="AP43" s="19">
        <f t="shared" si="6"/>
        <v>1195.6410000000001</v>
      </c>
      <c r="AQ43" s="19">
        <f t="shared" si="16"/>
        <v>59782.05</v>
      </c>
      <c r="AR43" s="19"/>
      <c r="AT43" s="18" t="s">
        <v>71</v>
      </c>
      <c r="AU43" s="18">
        <v>25.08</v>
      </c>
      <c r="AV43" s="18">
        <v>9.5410000000000004</v>
      </c>
      <c r="AW43" s="19">
        <f t="shared" si="7"/>
        <v>2747.808</v>
      </c>
      <c r="AX43" s="19">
        <f t="shared" si="17"/>
        <v>137390.39999999999</v>
      </c>
      <c r="AY43" s="19"/>
      <c r="BA43" s="18" t="s">
        <v>71</v>
      </c>
      <c r="BB43" s="18">
        <v>28.51</v>
      </c>
      <c r="BC43" s="18">
        <v>4.0330000000000004</v>
      </c>
      <c r="BD43" s="19">
        <f t="shared" si="8"/>
        <v>1052.6130000000001</v>
      </c>
      <c r="BE43" s="19">
        <f t="shared" si="18"/>
        <v>52630.65</v>
      </c>
      <c r="BF43" s="19"/>
      <c r="BH43" s="18" t="s">
        <v>71</v>
      </c>
      <c r="BI43" s="18">
        <v>25.32</v>
      </c>
      <c r="BJ43" s="18">
        <v>8.7949999999999999</v>
      </c>
      <c r="BK43" s="19">
        <f t="shared" si="9"/>
        <v>2532.96</v>
      </c>
      <c r="BL43" s="19">
        <f t="shared" si="19"/>
        <v>126648</v>
      </c>
      <c r="BM43" s="19"/>
    </row>
    <row r="44" spans="2:67" x14ac:dyDescent="0.25">
      <c r="AD44"/>
      <c r="AL44" s="49"/>
      <c r="AM44" s="52" t="s">
        <v>72</v>
      </c>
      <c r="AN44" s="52">
        <v>26.42</v>
      </c>
      <c r="AO44" s="52">
        <v>15.27</v>
      </c>
      <c r="AP44" s="53">
        <f t="shared" si="6"/>
        <v>3985.47</v>
      </c>
      <c r="AQ44" s="53">
        <f t="shared" si="16"/>
        <v>199273.5</v>
      </c>
      <c r="AR44" s="53">
        <f>AVERAGE(AQ44:AQ45)</f>
        <v>213628.5</v>
      </c>
      <c r="AT44" s="52" t="s">
        <v>72</v>
      </c>
      <c r="AU44" s="52">
        <v>25.54</v>
      </c>
      <c r="AV44" s="52">
        <v>7.0369999999999999</v>
      </c>
      <c r="AW44" s="53">
        <f t="shared" si="7"/>
        <v>2026.6559999999999</v>
      </c>
      <c r="AX44" s="53">
        <f t="shared" si="17"/>
        <v>101332.8</v>
      </c>
      <c r="AY44" s="53">
        <f>AVERAGE(AX44:AX45)</f>
        <v>94176</v>
      </c>
      <c r="BA44" s="52" t="s">
        <v>72</v>
      </c>
      <c r="BB44" s="52">
        <v>26.42</v>
      </c>
      <c r="BC44" s="52">
        <v>14.51</v>
      </c>
      <c r="BD44" s="53">
        <f t="shared" si="8"/>
        <v>3787.11</v>
      </c>
      <c r="BE44" s="53">
        <f t="shared" si="18"/>
        <v>189355.5</v>
      </c>
      <c r="BF44" s="53">
        <f>AVERAGE(BE44:BE45)</f>
        <v>198425.25</v>
      </c>
      <c r="BG44" s="23"/>
      <c r="BH44" s="52" t="s">
        <v>72</v>
      </c>
      <c r="BI44" s="52">
        <v>25.86</v>
      </c>
      <c r="BJ44" s="52">
        <v>6.157</v>
      </c>
      <c r="BK44" s="53">
        <f t="shared" si="9"/>
        <v>1773.2159999999999</v>
      </c>
      <c r="BL44" s="53">
        <f t="shared" si="19"/>
        <v>88660.799999999988</v>
      </c>
      <c r="BM44" s="53">
        <f>AVERAGE(BL44:BL45)</f>
        <v>95256</v>
      </c>
      <c r="BN44" s="23"/>
      <c r="BO44" s="23"/>
    </row>
    <row r="45" spans="2:67" x14ac:dyDescent="0.25">
      <c r="AD45"/>
      <c r="AL45" s="49"/>
      <c r="AM45" s="52" t="s">
        <v>72</v>
      </c>
      <c r="AN45" s="52">
        <v>26.2</v>
      </c>
      <c r="AO45" s="52">
        <v>17.47</v>
      </c>
      <c r="AP45" s="53">
        <f t="shared" ref="AP45:AP63" si="20">AO45*261</f>
        <v>4559.67</v>
      </c>
      <c r="AQ45" s="53">
        <f t="shared" si="16"/>
        <v>227983.5</v>
      </c>
      <c r="AR45" s="52"/>
      <c r="AT45" s="52" t="s">
        <v>72</v>
      </c>
      <c r="AU45" s="52">
        <v>25.77</v>
      </c>
      <c r="AV45" s="52">
        <v>6.0430000000000001</v>
      </c>
      <c r="AW45" s="53">
        <f t="shared" ref="AW45:AW63" si="21">AV45*288</f>
        <v>1740.384</v>
      </c>
      <c r="AX45" s="53">
        <f t="shared" si="17"/>
        <v>87019.199999999997</v>
      </c>
      <c r="AY45" s="52"/>
      <c r="BA45" s="52" t="s">
        <v>72</v>
      </c>
      <c r="BB45" s="52">
        <v>26.27</v>
      </c>
      <c r="BC45" s="52">
        <v>15.9</v>
      </c>
      <c r="BD45" s="53">
        <f t="shared" ref="BD45:BD63" si="22">BC45*261</f>
        <v>4149.9000000000005</v>
      </c>
      <c r="BE45" s="53">
        <f t="shared" si="18"/>
        <v>207495.00000000003</v>
      </c>
      <c r="BF45" s="52"/>
      <c r="BH45" s="52" t="s">
        <v>72</v>
      </c>
      <c r="BI45" s="52">
        <v>25.65</v>
      </c>
      <c r="BJ45" s="52">
        <v>7.0730000000000004</v>
      </c>
      <c r="BK45" s="53">
        <f t="shared" ref="BK45:BK63" si="23">BJ45*288</f>
        <v>2037.0240000000001</v>
      </c>
      <c r="BL45" s="53">
        <f t="shared" si="19"/>
        <v>101851.20000000001</v>
      </c>
      <c r="BM45" s="52"/>
    </row>
    <row r="46" spans="2:67" x14ac:dyDescent="0.25">
      <c r="AD46"/>
      <c r="AL46" s="49"/>
      <c r="AM46" s="52" t="s">
        <v>73</v>
      </c>
      <c r="AN46" s="54">
        <v>25.97</v>
      </c>
      <c r="AO46" s="54">
        <v>20.100000000000001</v>
      </c>
      <c r="AP46" s="53">
        <f t="shared" si="20"/>
        <v>5246.1</v>
      </c>
      <c r="AQ46" s="53">
        <f t="shared" si="16"/>
        <v>262305</v>
      </c>
      <c r="AR46" s="53">
        <f>AVERAGE(AQ46:AQ47)</f>
        <v>254540.25</v>
      </c>
      <c r="AS46" s="24"/>
      <c r="AT46" s="52" t="s">
        <v>73</v>
      </c>
      <c r="AU46" s="54">
        <v>24.49</v>
      </c>
      <c r="AV46" s="54">
        <v>14.1</v>
      </c>
      <c r="AW46" s="53">
        <f t="shared" si="21"/>
        <v>4060.7999999999997</v>
      </c>
      <c r="AX46" s="53">
        <f t="shared" si="17"/>
        <v>203040</v>
      </c>
      <c r="AY46" s="53">
        <f>AVERAGE(AX46:AX47)</f>
        <v>204408</v>
      </c>
      <c r="BA46" s="52" t="s">
        <v>73</v>
      </c>
      <c r="BB46" s="54">
        <v>25.9</v>
      </c>
      <c r="BC46" s="54">
        <v>19.95</v>
      </c>
      <c r="BD46" s="53">
        <f t="shared" si="22"/>
        <v>5206.95</v>
      </c>
      <c r="BE46" s="53">
        <f t="shared" si="18"/>
        <v>260347.5</v>
      </c>
      <c r="BF46" s="53">
        <f>AVERAGE(BE46:BE47)</f>
        <v>269417.25</v>
      </c>
      <c r="BG46" s="23"/>
      <c r="BH46" s="52" t="s">
        <v>73</v>
      </c>
      <c r="BI46" s="54">
        <v>24.8</v>
      </c>
      <c r="BJ46" s="54">
        <v>12.4</v>
      </c>
      <c r="BK46" s="53">
        <f t="shared" si="23"/>
        <v>3571.2000000000003</v>
      </c>
      <c r="BL46" s="53">
        <f t="shared" si="19"/>
        <v>178560</v>
      </c>
      <c r="BM46" s="53">
        <f>AVERAGE(BL46:BL47)</f>
        <v>196632</v>
      </c>
      <c r="BN46" s="23"/>
      <c r="BO46" s="23"/>
    </row>
    <row r="47" spans="2:67" x14ac:dyDescent="0.25">
      <c r="AD47"/>
      <c r="AL47" s="49"/>
      <c r="AM47" s="52" t="s">
        <v>73</v>
      </c>
      <c r="AN47" s="52">
        <v>26.07</v>
      </c>
      <c r="AO47" s="52">
        <v>18.91</v>
      </c>
      <c r="AP47" s="53">
        <f t="shared" si="20"/>
        <v>4935.51</v>
      </c>
      <c r="AQ47" s="53">
        <f t="shared" si="16"/>
        <v>246775.5</v>
      </c>
      <c r="AR47" s="52"/>
      <c r="AT47" s="52" t="s">
        <v>73</v>
      </c>
      <c r="AU47" s="52">
        <v>24.47</v>
      </c>
      <c r="AV47" s="52">
        <v>14.29</v>
      </c>
      <c r="AW47" s="53">
        <f t="shared" si="21"/>
        <v>4115.5199999999995</v>
      </c>
      <c r="AX47" s="53">
        <f t="shared" si="17"/>
        <v>205775.99999999997</v>
      </c>
      <c r="AY47" s="52"/>
      <c r="BA47" s="52" t="s">
        <v>73</v>
      </c>
      <c r="BB47" s="52">
        <v>25.79</v>
      </c>
      <c r="BC47" s="52">
        <v>21.34</v>
      </c>
      <c r="BD47" s="53">
        <f t="shared" si="22"/>
        <v>5569.74</v>
      </c>
      <c r="BE47" s="53">
        <f t="shared" si="18"/>
        <v>278487</v>
      </c>
      <c r="BF47" s="52"/>
      <c r="BH47" s="52" t="s">
        <v>73</v>
      </c>
      <c r="BI47" s="52">
        <v>24.52</v>
      </c>
      <c r="BJ47" s="52">
        <v>14.91</v>
      </c>
      <c r="BK47" s="53">
        <f t="shared" si="23"/>
        <v>4294.08</v>
      </c>
      <c r="BL47" s="53">
        <f t="shared" si="19"/>
        <v>214704</v>
      </c>
      <c r="BM47" s="52"/>
    </row>
    <row r="48" spans="2:67" x14ac:dyDescent="0.25">
      <c r="AD48"/>
      <c r="AM48" s="52" t="s">
        <v>74</v>
      </c>
      <c r="AN48" s="52">
        <v>27.64</v>
      </c>
      <c r="AO48" s="52">
        <v>7.2439999999999998</v>
      </c>
      <c r="AP48" s="53">
        <f t="shared" si="20"/>
        <v>1890.684</v>
      </c>
      <c r="AQ48" s="53">
        <f t="shared" si="16"/>
        <v>94534.2</v>
      </c>
      <c r="AR48" s="53">
        <f>AVERAGE(AQ48:AQ49)</f>
        <v>89098.875</v>
      </c>
      <c r="AT48" s="52" t="s">
        <v>74</v>
      </c>
      <c r="AU48" s="52">
        <v>27.07</v>
      </c>
      <c r="AV48" s="52">
        <v>2.556</v>
      </c>
      <c r="AW48" s="53">
        <f t="shared" si="21"/>
        <v>736.12800000000004</v>
      </c>
      <c r="AX48" s="53">
        <f t="shared" si="17"/>
        <v>36806.400000000001</v>
      </c>
      <c r="AY48" s="53">
        <f>AVERAGE(AX48:AX49)</f>
        <v>34207.199999999997</v>
      </c>
      <c r="BA48" s="52" t="s">
        <v>74</v>
      </c>
      <c r="BB48" s="52">
        <v>27.61</v>
      </c>
      <c r="BC48" s="52">
        <v>6.9989999999999997</v>
      </c>
      <c r="BD48" s="53">
        <f t="shared" si="22"/>
        <v>1826.7389999999998</v>
      </c>
      <c r="BE48" s="53">
        <f t="shared" si="18"/>
        <v>91336.95</v>
      </c>
      <c r="BF48" s="53">
        <f>AVERAGE(BE48:BE49)</f>
        <v>92185.2</v>
      </c>
      <c r="BG48" s="23"/>
      <c r="BH48" s="52" t="s">
        <v>74</v>
      </c>
      <c r="BI48" s="52">
        <v>27.21</v>
      </c>
      <c r="BJ48" s="52">
        <v>2.5249999999999999</v>
      </c>
      <c r="BK48" s="53">
        <f t="shared" si="23"/>
        <v>727.19999999999993</v>
      </c>
      <c r="BL48" s="53">
        <f t="shared" si="19"/>
        <v>36360</v>
      </c>
      <c r="BM48" s="53">
        <f>AVERAGE(BL48:BL49)</f>
        <v>39484.800000000003</v>
      </c>
      <c r="BN48" s="23"/>
      <c r="BO48" s="23"/>
    </row>
    <row r="49" spans="30:67" x14ac:dyDescent="0.25">
      <c r="AD49"/>
      <c r="AM49" s="52" t="s">
        <v>74</v>
      </c>
      <c r="AN49" s="52">
        <v>27.84</v>
      </c>
      <c r="AO49" s="52">
        <v>6.4109999999999996</v>
      </c>
      <c r="AP49" s="53">
        <f t="shared" si="20"/>
        <v>1673.271</v>
      </c>
      <c r="AQ49" s="53">
        <f t="shared" si="16"/>
        <v>83663.55</v>
      </c>
      <c r="AR49" s="52"/>
      <c r="AT49" s="52" t="s">
        <v>74</v>
      </c>
      <c r="AU49" s="52">
        <v>27.3</v>
      </c>
      <c r="AV49" s="52">
        <v>2.1949999999999998</v>
      </c>
      <c r="AW49" s="53">
        <f t="shared" si="21"/>
        <v>632.16</v>
      </c>
      <c r="AX49" s="53">
        <f t="shared" si="17"/>
        <v>31608</v>
      </c>
      <c r="AY49" s="52"/>
      <c r="BA49" s="52" t="s">
        <v>74</v>
      </c>
      <c r="BB49" s="52">
        <v>27.58</v>
      </c>
      <c r="BC49" s="52">
        <v>7.1289999999999996</v>
      </c>
      <c r="BD49" s="53">
        <f t="shared" si="22"/>
        <v>1860.6689999999999</v>
      </c>
      <c r="BE49" s="53">
        <f t="shared" si="18"/>
        <v>93033.45</v>
      </c>
      <c r="BF49" s="52"/>
      <c r="BH49" s="52" t="s">
        <v>74</v>
      </c>
      <c r="BI49" s="52">
        <v>26.97</v>
      </c>
      <c r="BJ49" s="52">
        <v>2.9590000000000001</v>
      </c>
      <c r="BK49" s="53">
        <f t="shared" si="23"/>
        <v>852.19200000000001</v>
      </c>
      <c r="BL49" s="53">
        <f t="shared" si="19"/>
        <v>42609.599999999999</v>
      </c>
      <c r="BM49" s="52"/>
    </row>
    <row r="50" spans="30:67" x14ac:dyDescent="0.25">
      <c r="AD50"/>
      <c r="AM50" s="52" t="s">
        <v>75</v>
      </c>
      <c r="AN50" s="52">
        <v>24.4</v>
      </c>
      <c r="AO50" s="52">
        <v>52.47</v>
      </c>
      <c r="AP50" s="53">
        <f t="shared" si="20"/>
        <v>13694.67</v>
      </c>
      <c r="AQ50" s="53">
        <f t="shared" si="16"/>
        <v>684733.5</v>
      </c>
      <c r="AR50" s="53">
        <f>AVERAGE(AQ50:AQ51)</f>
        <v>613806.75</v>
      </c>
      <c r="AT50" s="52" t="s">
        <v>75</v>
      </c>
      <c r="AU50" s="52">
        <v>25.38</v>
      </c>
      <c r="AV50" s="53">
        <v>7.8230000000000004</v>
      </c>
      <c r="AW50" s="53">
        <f t="shared" si="21"/>
        <v>2253.0240000000003</v>
      </c>
      <c r="AX50" s="53">
        <f t="shared" si="17"/>
        <v>112651.20000000001</v>
      </c>
      <c r="AY50" s="53">
        <f>AVERAGE(AX50:AX51)</f>
        <v>112651.20000000001</v>
      </c>
      <c r="BA50" s="52" t="s">
        <v>75</v>
      </c>
      <c r="BB50" s="52">
        <v>24.47</v>
      </c>
      <c r="BC50" s="52">
        <v>47.89</v>
      </c>
      <c r="BD50" s="53">
        <f t="shared" si="22"/>
        <v>12499.29</v>
      </c>
      <c r="BE50" s="53">
        <f t="shared" si="18"/>
        <v>624964.5</v>
      </c>
      <c r="BF50" s="53">
        <f>AVERAGE(BE50:BE51)</f>
        <v>570937.5</v>
      </c>
      <c r="BG50" s="23"/>
      <c r="BH50" s="52" t="s">
        <v>75</v>
      </c>
      <c r="BI50" s="52">
        <v>25.36</v>
      </c>
      <c r="BJ50" s="53">
        <v>8.5660000000000007</v>
      </c>
      <c r="BK50" s="53">
        <f t="shared" si="23"/>
        <v>2467.0080000000003</v>
      </c>
      <c r="BL50" s="53">
        <f t="shared" si="19"/>
        <v>123350.40000000001</v>
      </c>
      <c r="BM50" s="53">
        <f>AVERAGE(BL50:BL51)</f>
        <v>130219.20000000001</v>
      </c>
      <c r="BN50" s="23"/>
      <c r="BO50" s="23"/>
    </row>
    <row r="51" spans="30:67" x14ac:dyDescent="0.25">
      <c r="AD51"/>
      <c r="AM51" s="52" t="s">
        <v>75</v>
      </c>
      <c r="AN51" s="52">
        <v>24.78</v>
      </c>
      <c r="AO51" s="52">
        <v>41.6</v>
      </c>
      <c r="AP51" s="53">
        <f t="shared" si="20"/>
        <v>10857.6</v>
      </c>
      <c r="AQ51" s="53">
        <f t="shared" si="16"/>
        <v>542880</v>
      </c>
      <c r="AR51" s="52"/>
      <c r="AT51" s="52" t="s">
        <v>75</v>
      </c>
      <c r="AU51" s="52">
        <v>25.38</v>
      </c>
      <c r="AV51" s="53">
        <v>7.8230000000000004</v>
      </c>
      <c r="AW51" s="53">
        <f t="shared" si="21"/>
        <v>2253.0240000000003</v>
      </c>
      <c r="AX51" s="53">
        <f t="shared" si="17"/>
        <v>112651.20000000001</v>
      </c>
      <c r="AY51" s="52"/>
      <c r="BA51" s="52" t="s">
        <v>75</v>
      </c>
      <c r="BB51" s="52">
        <v>24.78</v>
      </c>
      <c r="BC51" s="52">
        <v>39.61</v>
      </c>
      <c r="BD51" s="53">
        <f t="shared" si="22"/>
        <v>10338.209999999999</v>
      </c>
      <c r="BE51" s="53">
        <f t="shared" si="18"/>
        <v>516910.49999999994</v>
      </c>
      <c r="BF51" s="52"/>
      <c r="BG51" s="23"/>
      <c r="BH51" s="52" t="s">
        <v>75</v>
      </c>
      <c r="BI51" s="52">
        <v>25.2</v>
      </c>
      <c r="BJ51" s="53">
        <v>9.52</v>
      </c>
      <c r="BK51" s="53">
        <f t="shared" si="23"/>
        <v>2741.7599999999998</v>
      </c>
      <c r="BL51" s="53">
        <f t="shared" si="19"/>
        <v>137088</v>
      </c>
      <c r="BM51" s="52"/>
    </row>
    <row r="52" spans="30:67" x14ac:dyDescent="0.25">
      <c r="AD52"/>
      <c r="AL52" s="24"/>
      <c r="AM52" s="52" t="s">
        <v>76</v>
      </c>
      <c r="AN52" s="54">
        <v>26.11</v>
      </c>
      <c r="AO52" s="54">
        <v>18.45</v>
      </c>
      <c r="AP52" s="53">
        <f t="shared" si="20"/>
        <v>4815.45</v>
      </c>
      <c r="AQ52" s="53">
        <f t="shared" si="16"/>
        <v>240772.5</v>
      </c>
      <c r="AR52" s="53">
        <f>AVERAGE(AQ52:AQ53)</f>
        <v>219435.75</v>
      </c>
      <c r="AT52" s="52" t="s">
        <v>76</v>
      </c>
      <c r="AU52" s="52">
        <v>21.62</v>
      </c>
      <c r="AV52" s="52">
        <v>94.2</v>
      </c>
      <c r="AW52" s="53">
        <f t="shared" si="21"/>
        <v>27129.600000000002</v>
      </c>
      <c r="AX52" s="53">
        <f t="shared" si="17"/>
        <v>1356480</v>
      </c>
      <c r="AY52" s="53">
        <f>AVERAGE(AX52:AX53)</f>
        <v>2595600</v>
      </c>
      <c r="BA52" s="52" t="s">
        <v>76</v>
      </c>
      <c r="BB52" s="54">
        <v>26.03</v>
      </c>
      <c r="BC52" s="54">
        <v>18.420000000000002</v>
      </c>
      <c r="BD52" s="53">
        <f t="shared" si="22"/>
        <v>4807.6200000000008</v>
      </c>
      <c r="BE52" s="53">
        <f t="shared" si="18"/>
        <v>240381.00000000003</v>
      </c>
      <c r="BF52" s="53">
        <f>AVERAGE(BE52:BE53)</f>
        <v>230528.25</v>
      </c>
      <c r="BG52" s="23"/>
      <c r="BH52" s="52" t="s">
        <v>76</v>
      </c>
      <c r="BI52" s="52">
        <v>21.38</v>
      </c>
      <c r="BJ52" s="52">
        <v>118.6</v>
      </c>
      <c r="BK52" s="53">
        <f t="shared" si="23"/>
        <v>34156.799999999996</v>
      </c>
      <c r="BL52" s="53">
        <f t="shared" si="19"/>
        <v>1707839.9999999998</v>
      </c>
      <c r="BM52" s="55">
        <f>AVERAGE(BL52:BL53)</f>
        <v>2097360</v>
      </c>
      <c r="BN52" s="23"/>
      <c r="BO52" s="23"/>
    </row>
    <row r="53" spans="30:67" x14ac:dyDescent="0.25">
      <c r="AD53"/>
      <c r="AL53" s="24"/>
      <c r="AM53" s="52" t="s">
        <v>76</v>
      </c>
      <c r="AN53" s="52">
        <v>26.43</v>
      </c>
      <c r="AO53" s="52">
        <v>15.18</v>
      </c>
      <c r="AP53" s="53">
        <f t="shared" si="20"/>
        <v>3961.98</v>
      </c>
      <c r="AQ53" s="53">
        <f t="shared" si="16"/>
        <v>198099</v>
      </c>
      <c r="AR53" s="52"/>
      <c r="AT53" s="52" t="s">
        <v>76</v>
      </c>
      <c r="AU53" s="52">
        <v>20.05</v>
      </c>
      <c r="AV53" s="52">
        <v>266.3</v>
      </c>
      <c r="AW53" s="53">
        <f t="shared" si="21"/>
        <v>76694.400000000009</v>
      </c>
      <c r="AX53" s="53">
        <f t="shared" si="17"/>
        <v>3834720.0000000005</v>
      </c>
      <c r="AY53" s="52"/>
      <c r="BA53" s="52" t="s">
        <v>76</v>
      </c>
      <c r="BB53" s="52">
        <v>26.17</v>
      </c>
      <c r="BC53" s="52">
        <v>16.91</v>
      </c>
      <c r="BD53" s="53">
        <f t="shared" si="22"/>
        <v>4413.51</v>
      </c>
      <c r="BE53" s="53">
        <f t="shared" si="18"/>
        <v>220675.5</v>
      </c>
      <c r="BF53" s="52"/>
      <c r="BH53" s="52" t="s">
        <v>76</v>
      </c>
      <c r="BI53" s="52">
        <v>20.81</v>
      </c>
      <c r="BJ53" s="52">
        <v>172.7</v>
      </c>
      <c r="BK53" s="53">
        <f t="shared" si="23"/>
        <v>49737.599999999999</v>
      </c>
      <c r="BL53" s="53">
        <f t="shared" si="19"/>
        <v>2486880</v>
      </c>
      <c r="BM53" s="52"/>
    </row>
    <row r="54" spans="30:67" x14ac:dyDescent="0.25">
      <c r="AD54"/>
      <c r="AL54" s="49"/>
      <c r="AM54" s="52" t="s">
        <v>77</v>
      </c>
      <c r="AN54" s="52">
        <v>26.21</v>
      </c>
      <c r="AO54" s="52">
        <v>17.36</v>
      </c>
      <c r="AP54" s="53">
        <f t="shared" si="20"/>
        <v>4530.96</v>
      </c>
      <c r="AQ54" s="53">
        <f t="shared" si="16"/>
        <v>226548</v>
      </c>
      <c r="AR54" s="53">
        <f>AVERAGE(AQ54:AQ55)</f>
        <v>223807.5</v>
      </c>
      <c r="AT54" s="52" t="s">
        <v>77</v>
      </c>
      <c r="AU54" s="52">
        <v>25.32</v>
      </c>
      <c r="AV54" s="52">
        <v>8.1389999999999993</v>
      </c>
      <c r="AW54" s="53">
        <f t="shared" si="21"/>
        <v>2344.0319999999997</v>
      </c>
      <c r="AX54" s="53">
        <f t="shared" si="17"/>
        <v>117201.59999999999</v>
      </c>
      <c r="AY54" s="53">
        <f>AVERAGE(AX54:AX55)</f>
        <v>110620.79999999999</v>
      </c>
      <c r="BA54" s="52" t="s">
        <v>77</v>
      </c>
      <c r="BB54" s="52">
        <v>26.46</v>
      </c>
      <c r="BC54" s="52">
        <v>14.15</v>
      </c>
      <c r="BD54" s="53">
        <f t="shared" si="22"/>
        <v>3693.15</v>
      </c>
      <c r="BE54" s="53">
        <f t="shared" si="18"/>
        <v>184657.5</v>
      </c>
      <c r="BF54" s="53">
        <f>AVERAGE(BE54:BE55)</f>
        <v>203971.5</v>
      </c>
      <c r="BG54" s="23"/>
      <c r="BH54" s="52" t="s">
        <v>77</v>
      </c>
      <c r="BI54" s="52">
        <v>25.35</v>
      </c>
      <c r="BJ54" s="52">
        <v>8.6219999999999999</v>
      </c>
      <c r="BK54" s="53">
        <f t="shared" si="23"/>
        <v>2483.136</v>
      </c>
      <c r="BL54" s="53">
        <f t="shared" si="19"/>
        <v>124156.8</v>
      </c>
      <c r="BM54" s="53">
        <f>AVERAGE(BL54:BL55)</f>
        <v>119052</v>
      </c>
      <c r="BN54" s="23"/>
      <c r="BO54" s="23"/>
    </row>
    <row r="55" spans="30:67" x14ac:dyDescent="0.25">
      <c r="AD55"/>
      <c r="AL55" s="49"/>
      <c r="AM55" s="52" t="s">
        <v>77</v>
      </c>
      <c r="AN55" s="52">
        <v>26.25</v>
      </c>
      <c r="AO55" s="52">
        <v>16.940000000000001</v>
      </c>
      <c r="AP55" s="53">
        <f t="shared" si="20"/>
        <v>4421.34</v>
      </c>
      <c r="AQ55" s="53">
        <f t="shared" si="16"/>
        <v>221067</v>
      </c>
      <c r="AR55" s="52"/>
      <c r="AT55" s="52" t="s">
        <v>77</v>
      </c>
      <c r="AU55" s="52">
        <v>25.5</v>
      </c>
      <c r="AV55" s="52">
        <v>7.2249999999999996</v>
      </c>
      <c r="AW55" s="53">
        <f t="shared" si="21"/>
        <v>2080.7999999999997</v>
      </c>
      <c r="AX55" s="53">
        <f t="shared" si="17"/>
        <v>104039.99999999999</v>
      </c>
      <c r="AY55" s="52"/>
      <c r="BA55" s="52" t="s">
        <v>77</v>
      </c>
      <c r="BB55" s="52">
        <v>26.15</v>
      </c>
      <c r="BC55" s="52">
        <v>17.11</v>
      </c>
      <c r="BD55" s="53">
        <f t="shared" si="22"/>
        <v>4465.71</v>
      </c>
      <c r="BE55" s="53">
        <f t="shared" si="18"/>
        <v>223285.5</v>
      </c>
      <c r="BF55" s="52"/>
      <c r="BH55" s="52" t="s">
        <v>77</v>
      </c>
      <c r="BI55" s="52">
        <v>25.48</v>
      </c>
      <c r="BJ55" s="52">
        <v>7.9130000000000003</v>
      </c>
      <c r="BK55" s="53">
        <f t="shared" si="23"/>
        <v>2278.944</v>
      </c>
      <c r="BL55" s="53">
        <f t="shared" si="19"/>
        <v>113947.2</v>
      </c>
      <c r="BM55" s="52"/>
    </row>
    <row r="56" spans="30:67" x14ac:dyDescent="0.25">
      <c r="AD56"/>
      <c r="AL56" s="49"/>
      <c r="AM56" s="52" t="s">
        <v>78</v>
      </c>
      <c r="AN56" s="52">
        <v>24.78</v>
      </c>
      <c r="AO56" s="52">
        <v>41.6</v>
      </c>
      <c r="AP56" s="53">
        <f t="shared" si="20"/>
        <v>10857.6</v>
      </c>
      <c r="AQ56" s="53">
        <f t="shared" si="16"/>
        <v>542880</v>
      </c>
      <c r="AR56" s="53">
        <f>AVERAGE(AQ56:AQ57)</f>
        <v>544511.25</v>
      </c>
      <c r="AT56" s="52" t="s">
        <v>78</v>
      </c>
      <c r="AU56" s="54">
        <v>25.93</v>
      </c>
      <c r="AV56" s="54">
        <v>5.4359999999999999</v>
      </c>
      <c r="AW56" s="53">
        <f t="shared" si="21"/>
        <v>1565.568</v>
      </c>
      <c r="AX56" s="53">
        <f t="shared" si="17"/>
        <v>78278.399999999994</v>
      </c>
      <c r="AY56" s="53">
        <f>AVERAGE(AX56:AX57)</f>
        <v>80402.399999999994</v>
      </c>
      <c r="BA56" s="52" t="s">
        <v>78</v>
      </c>
      <c r="BB56" s="52">
        <v>24.79</v>
      </c>
      <c r="BC56" s="52">
        <v>39.36</v>
      </c>
      <c r="BD56" s="53">
        <f t="shared" si="22"/>
        <v>10272.959999999999</v>
      </c>
      <c r="BE56" s="53">
        <f t="shared" si="18"/>
        <v>513647.99999999994</v>
      </c>
      <c r="BF56" s="53">
        <f>AVERAGE(BE56:BE57)</f>
        <v>533288.25</v>
      </c>
      <c r="BG56" s="23"/>
      <c r="BH56" s="52" t="s">
        <v>78</v>
      </c>
      <c r="BI56" s="54">
        <v>26.18</v>
      </c>
      <c r="BJ56" s="54">
        <v>4.9850000000000003</v>
      </c>
      <c r="BK56" s="53">
        <f t="shared" si="23"/>
        <v>1435.68</v>
      </c>
      <c r="BL56" s="53">
        <f t="shared" si="19"/>
        <v>71784</v>
      </c>
      <c r="BM56" s="53">
        <f>AVERAGE(BL56:BL57)</f>
        <v>83253.600000000006</v>
      </c>
      <c r="BN56" s="23"/>
      <c r="BO56" s="23"/>
    </row>
    <row r="57" spans="30:67" x14ac:dyDescent="0.25">
      <c r="AD57"/>
      <c r="AL57" s="49"/>
      <c r="AM57" s="52" t="s">
        <v>78</v>
      </c>
      <c r="AN57" s="52">
        <v>24.77</v>
      </c>
      <c r="AO57" s="52">
        <v>41.85</v>
      </c>
      <c r="AP57" s="53">
        <f t="shared" si="20"/>
        <v>10922.85</v>
      </c>
      <c r="AQ57" s="53">
        <f t="shared" si="16"/>
        <v>546142.5</v>
      </c>
      <c r="AR57" s="52"/>
      <c r="AT57" s="52" t="s">
        <v>78</v>
      </c>
      <c r="AU57" s="52">
        <v>25.85</v>
      </c>
      <c r="AV57" s="52">
        <v>5.7309999999999999</v>
      </c>
      <c r="AW57" s="53">
        <f t="shared" si="21"/>
        <v>1650.528</v>
      </c>
      <c r="AX57" s="53">
        <f t="shared" si="17"/>
        <v>82526.399999999994</v>
      </c>
      <c r="AY57" s="52"/>
      <c r="BA57" s="52" t="s">
        <v>78</v>
      </c>
      <c r="BB57" s="52">
        <v>24.67</v>
      </c>
      <c r="BC57" s="52">
        <v>42.37</v>
      </c>
      <c r="BD57" s="53">
        <f t="shared" si="22"/>
        <v>11058.57</v>
      </c>
      <c r="BE57" s="53">
        <f t="shared" si="18"/>
        <v>552928.5</v>
      </c>
      <c r="BF57" s="52"/>
      <c r="BH57" s="52" t="s">
        <v>78</v>
      </c>
      <c r="BI57" s="52">
        <v>25.76</v>
      </c>
      <c r="BJ57" s="52">
        <v>6.5780000000000003</v>
      </c>
      <c r="BK57" s="53">
        <f t="shared" si="23"/>
        <v>1894.4640000000002</v>
      </c>
      <c r="BL57" s="53">
        <f t="shared" si="19"/>
        <v>94723.200000000012</v>
      </c>
      <c r="BM57" s="52"/>
    </row>
    <row r="58" spans="30:67" x14ac:dyDescent="0.25">
      <c r="AD58"/>
      <c r="AL58" s="49"/>
      <c r="AM58" s="52" t="s">
        <v>79</v>
      </c>
      <c r="AN58" s="52">
        <v>26.11</v>
      </c>
      <c r="AO58" s="52">
        <v>18.45</v>
      </c>
      <c r="AP58" s="53">
        <f t="shared" si="20"/>
        <v>4815.45</v>
      </c>
      <c r="AQ58" s="53">
        <f t="shared" si="16"/>
        <v>240772.5</v>
      </c>
      <c r="AR58" s="53">
        <f>AVERAGE(AQ58:AQ59)</f>
        <v>253953</v>
      </c>
      <c r="AT58" s="52" t="s">
        <v>79</v>
      </c>
      <c r="AU58" s="52">
        <v>25.64</v>
      </c>
      <c r="AV58" s="52">
        <v>6.5860000000000003</v>
      </c>
      <c r="AW58" s="53">
        <f t="shared" si="21"/>
        <v>1896.768</v>
      </c>
      <c r="AX58" s="53">
        <f t="shared" si="17"/>
        <v>94838.399999999994</v>
      </c>
      <c r="AY58" s="53">
        <f>AVERAGE(AX58:AX59)</f>
        <v>91216.799999999988</v>
      </c>
      <c r="BA58" s="52" t="s">
        <v>79</v>
      </c>
      <c r="BB58" s="52">
        <v>26.29</v>
      </c>
      <c r="BC58" s="52">
        <v>15.71</v>
      </c>
      <c r="BD58" s="53">
        <f t="shared" si="22"/>
        <v>4100.3100000000004</v>
      </c>
      <c r="BE58" s="53">
        <f t="shared" si="18"/>
        <v>205015.50000000003</v>
      </c>
      <c r="BF58" s="53">
        <f>AVERAGE(BE58:BE59)</f>
        <v>225699.75</v>
      </c>
      <c r="BG58" s="23"/>
      <c r="BH58" s="52" t="s">
        <v>79</v>
      </c>
      <c r="BI58" s="52">
        <v>25.67</v>
      </c>
      <c r="BJ58" s="52">
        <v>6.98</v>
      </c>
      <c r="BK58" s="53">
        <f t="shared" si="23"/>
        <v>2010.2400000000002</v>
      </c>
      <c r="BL58" s="53">
        <f t="shared" si="19"/>
        <v>100512.00000000001</v>
      </c>
      <c r="BM58" s="53">
        <f>AVERAGE(BL58:BL59)</f>
        <v>111520.80000000002</v>
      </c>
      <c r="BN58" s="23"/>
      <c r="BO58" s="23"/>
    </row>
    <row r="59" spans="30:67" x14ac:dyDescent="0.25">
      <c r="AD59"/>
      <c r="AL59" s="49"/>
      <c r="AM59" s="52" t="s">
        <v>79</v>
      </c>
      <c r="AN59" s="52">
        <v>25.94</v>
      </c>
      <c r="AO59" s="52">
        <v>20.47</v>
      </c>
      <c r="AP59" s="53">
        <f t="shared" si="20"/>
        <v>5342.67</v>
      </c>
      <c r="AQ59" s="53">
        <f t="shared" si="16"/>
        <v>267133.5</v>
      </c>
      <c r="AR59" s="52"/>
      <c r="AT59" s="52" t="s">
        <v>79</v>
      </c>
      <c r="AU59" s="52">
        <v>25.76</v>
      </c>
      <c r="AV59" s="52">
        <v>6.0830000000000002</v>
      </c>
      <c r="AW59" s="53">
        <f t="shared" si="21"/>
        <v>1751.904</v>
      </c>
      <c r="AX59" s="53">
        <f t="shared" si="17"/>
        <v>87595.199999999997</v>
      </c>
      <c r="AY59" s="52"/>
      <c r="BA59" s="52" t="s">
        <v>79</v>
      </c>
      <c r="BB59" s="52">
        <v>25.99</v>
      </c>
      <c r="BC59" s="52">
        <v>18.88</v>
      </c>
      <c r="BD59" s="53">
        <f t="shared" si="22"/>
        <v>4927.6799999999994</v>
      </c>
      <c r="BE59" s="53">
        <f t="shared" si="18"/>
        <v>246383.99999999997</v>
      </c>
      <c r="BF59" s="52"/>
      <c r="BH59" s="52" t="s">
        <v>79</v>
      </c>
      <c r="BI59" s="52">
        <v>25.37</v>
      </c>
      <c r="BJ59" s="52">
        <v>8.5090000000000003</v>
      </c>
      <c r="BK59" s="53">
        <f t="shared" si="23"/>
        <v>2450.5920000000001</v>
      </c>
      <c r="BL59" s="53">
        <f t="shared" si="19"/>
        <v>122529.60000000001</v>
      </c>
      <c r="BM59" s="52"/>
    </row>
    <row r="60" spans="30:67" x14ac:dyDescent="0.25">
      <c r="AD60"/>
      <c r="AL60" s="49"/>
      <c r="AM60" s="52" t="s">
        <v>80</v>
      </c>
      <c r="AN60" s="52">
        <v>26.49</v>
      </c>
      <c r="AO60" s="52">
        <v>14.63</v>
      </c>
      <c r="AP60" s="53">
        <f t="shared" si="20"/>
        <v>3818.4300000000003</v>
      </c>
      <c r="AQ60" s="53">
        <f t="shared" si="16"/>
        <v>190921.5</v>
      </c>
      <c r="AR60" s="53">
        <f>AVERAGE(AQ60:AQ61)</f>
        <v>171150.75</v>
      </c>
      <c r="AT60" s="52" t="s">
        <v>80</v>
      </c>
      <c r="AU60" s="52">
        <v>25.03</v>
      </c>
      <c r="AV60" s="53">
        <v>9.8620000000000001</v>
      </c>
      <c r="AW60" s="53">
        <f t="shared" si="21"/>
        <v>2840.2559999999999</v>
      </c>
      <c r="AX60" s="53">
        <f t="shared" si="17"/>
        <v>142012.79999999999</v>
      </c>
      <c r="AY60" s="53">
        <f>AVERAGE(AX60:AX61)</f>
        <v>136159.20000000001</v>
      </c>
      <c r="BA60" s="52" t="s">
        <v>80</v>
      </c>
      <c r="BB60" s="52">
        <v>26.89</v>
      </c>
      <c r="BC60" s="52">
        <v>10.88</v>
      </c>
      <c r="BD60" s="53">
        <f t="shared" si="22"/>
        <v>2839.6800000000003</v>
      </c>
      <c r="BE60" s="53">
        <f t="shared" si="18"/>
        <v>141984</v>
      </c>
      <c r="BF60" s="53">
        <f>AVERAGE(BE60:BE61)</f>
        <v>142375.5</v>
      </c>
      <c r="BG60" s="23"/>
      <c r="BH60" s="52" t="s">
        <v>80</v>
      </c>
      <c r="BI60" s="52">
        <v>25.14</v>
      </c>
      <c r="BJ60" s="53">
        <v>9.9049999999999994</v>
      </c>
      <c r="BK60" s="53">
        <f t="shared" si="23"/>
        <v>2852.64</v>
      </c>
      <c r="BL60" s="53">
        <f t="shared" si="19"/>
        <v>142632</v>
      </c>
      <c r="BM60" s="53">
        <f>AVERAGE(BL60)</f>
        <v>142632</v>
      </c>
      <c r="BN60" s="23"/>
      <c r="BO60" s="23"/>
    </row>
    <row r="61" spans="30:67" x14ac:dyDescent="0.25">
      <c r="AD61"/>
      <c r="AL61" s="49"/>
      <c r="AM61" s="52" t="s">
        <v>80</v>
      </c>
      <c r="AN61" s="52">
        <v>26.87</v>
      </c>
      <c r="AO61" s="52">
        <v>11.6</v>
      </c>
      <c r="AP61" s="53">
        <f t="shared" si="20"/>
        <v>3027.6</v>
      </c>
      <c r="AQ61" s="53">
        <f t="shared" si="16"/>
        <v>151380</v>
      </c>
      <c r="AR61" s="52"/>
      <c r="AT61" s="52" t="s">
        <v>80</v>
      </c>
      <c r="AU61" s="52">
        <v>25.16</v>
      </c>
      <c r="AV61" s="53">
        <v>9.0489999999999995</v>
      </c>
      <c r="AW61" s="53">
        <f t="shared" si="21"/>
        <v>2606.1120000000001</v>
      </c>
      <c r="AX61" s="53">
        <f t="shared" si="17"/>
        <v>130305.60000000001</v>
      </c>
      <c r="AY61" s="52"/>
      <c r="BA61" s="52" t="s">
        <v>80</v>
      </c>
      <c r="BB61" s="52">
        <v>26.88</v>
      </c>
      <c r="BC61" s="52">
        <v>10.94</v>
      </c>
      <c r="BD61" s="53">
        <f t="shared" si="22"/>
        <v>2855.3399999999997</v>
      </c>
      <c r="BE61" s="53">
        <f t="shared" si="18"/>
        <v>142766.99999999997</v>
      </c>
      <c r="BF61" s="52"/>
      <c r="BH61" s="52" t="s">
        <v>80</v>
      </c>
      <c r="BI61" s="52" t="s">
        <v>12</v>
      </c>
      <c r="BJ61" s="53" t="s">
        <v>13</v>
      </c>
      <c r="BK61" s="53" t="e">
        <f t="shared" si="23"/>
        <v>#VALUE!</v>
      </c>
      <c r="BL61" s="53" t="e">
        <f t="shared" si="19"/>
        <v>#VALUE!</v>
      </c>
      <c r="BM61" s="52"/>
    </row>
    <row r="62" spans="30:67" x14ac:dyDescent="0.25">
      <c r="AD62"/>
      <c r="AL62" s="49"/>
      <c r="AM62" s="52" t="s">
        <v>81</v>
      </c>
      <c r="AN62" s="52">
        <v>26.66</v>
      </c>
      <c r="AO62" s="52">
        <v>13.19</v>
      </c>
      <c r="AP62" s="53">
        <f t="shared" si="20"/>
        <v>3442.5899999999997</v>
      </c>
      <c r="AQ62" s="53">
        <f t="shared" si="16"/>
        <v>172129.49999999997</v>
      </c>
      <c r="AR62" s="53">
        <f>AVERAGE(AQ62:AQ63)</f>
        <v>168997.5</v>
      </c>
      <c r="AT62" s="52" t="s">
        <v>81</v>
      </c>
      <c r="AU62" s="52">
        <v>25.21</v>
      </c>
      <c r="AV62" s="52">
        <v>8.7539999999999996</v>
      </c>
      <c r="AW62" s="53">
        <f t="shared" si="21"/>
        <v>2521.152</v>
      </c>
      <c r="AX62" s="53">
        <f t="shared" si="17"/>
        <v>126057.60000000001</v>
      </c>
      <c r="AY62" s="53">
        <f>AVERAGE(AX62:AX63)</f>
        <v>123206.40000000001</v>
      </c>
      <c r="BA62" s="52" t="s">
        <v>81</v>
      </c>
      <c r="BB62" s="52">
        <v>26.48</v>
      </c>
      <c r="BC62" s="52">
        <v>13.98</v>
      </c>
      <c r="BD62" s="53">
        <f t="shared" si="22"/>
        <v>3648.78</v>
      </c>
      <c r="BE62" s="53">
        <f t="shared" si="18"/>
        <v>182439</v>
      </c>
      <c r="BF62" s="53">
        <f>AVERAGE(BE62:BE63)</f>
        <v>167170.5</v>
      </c>
      <c r="BG62" s="23"/>
      <c r="BH62" s="52" t="s">
        <v>81</v>
      </c>
      <c r="BI62" s="52">
        <v>25.09</v>
      </c>
      <c r="BJ62" s="52">
        <v>10.24</v>
      </c>
      <c r="BK62" s="53">
        <f t="shared" si="23"/>
        <v>2949.12</v>
      </c>
      <c r="BL62" s="53">
        <f t="shared" si="19"/>
        <v>147456</v>
      </c>
      <c r="BM62" s="53">
        <f>AVERAGE(BL62)</f>
        <v>147456</v>
      </c>
      <c r="BN62" s="23"/>
      <c r="BO62" s="23"/>
    </row>
    <row r="63" spans="30:67" x14ac:dyDescent="0.25">
      <c r="AD63"/>
      <c r="AL63" s="49"/>
      <c r="AM63" s="52" t="s">
        <v>81</v>
      </c>
      <c r="AN63" s="52">
        <v>26.72</v>
      </c>
      <c r="AO63" s="52">
        <v>12.71</v>
      </c>
      <c r="AP63" s="53">
        <f t="shared" si="20"/>
        <v>3317.3100000000004</v>
      </c>
      <c r="AQ63" s="53">
        <f t="shared" si="16"/>
        <v>165865.50000000003</v>
      </c>
      <c r="AR63" s="52"/>
      <c r="AT63" s="52" t="s">
        <v>81</v>
      </c>
      <c r="AU63" s="52">
        <v>25.28</v>
      </c>
      <c r="AV63" s="52">
        <v>8.3580000000000005</v>
      </c>
      <c r="AW63" s="53">
        <f t="shared" si="21"/>
        <v>2407.1040000000003</v>
      </c>
      <c r="AX63" s="53">
        <f t="shared" si="17"/>
        <v>120355.20000000001</v>
      </c>
      <c r="AY63" s="52"/>
      <c r="BA63" s="52" t="s">
        <v>81</v>
      </c>
      <c r="BB63" s="52">
        <v>26.78</v>
      </c>
      <c r="BC63" s="52">
        <v>11.64</v>
      </c>
      <c r="BD63" s="53">
        <f t="shared" si="22"/>
        <v>3038.04</v>
      </c>
      <c r="BE63" s="53">
        <f t="shared" si="18"/>
        <v>151902</v>
      </c>
      <c r="BF63" s="52"/>
      <c r="BH63" s="52" t="s">
        <v>81</v>
      </c>
      <c r="BI63" s="52" t="s">
        <v>12</v>
      </c>
      <c r="BJ63" s="52" t="s">
        <v>13</v>
      </c>
      <c r="BK63" s="53" t="e">
        <f t="shared" si="23"/>
        <v>#VALUE!</v>
      </c>
      <c r="BL63" s="53" t="e">
        <f t="shared" si="19"/>
        <v>#VALUE!</v>
      </c>
      <c r="BM63" s="52"/>
    </row>
    <row r="64" spans="30:67" x14ac:dyDescent="0.25">
      <c r="AD64"/>
      <c r="AL64" s="49"/>
    </row>
    <row r="65" spans="30:38" x14ac:dyDescent="0.25">
      <c r="AD65"/>
      <c r="AL65" s="49"/>
    </row>
    <row r="66" spans="30:38" x14ac:dyDescent="0.25">
      <c r="AD66"/>
      <c r="AL66" s="49"/>
    </row>
    <row r="67" spans="30:38" x14ac:dyDescent="0.25">
      <c r="AL67" s="49"/>
    </row>
    <row r="70" spans="30:38" x14ac:dyDescent="0.25">
      <c r="AL70" s="24"/>
    </row>
    <row r="71" spans="30:38" x14ac:dyDescent="0.25">
      <c r="AL71" s="24"/>
    </row>
    <row r="72" spans="30:38" x14ac:dyDescent="0.25">
      <c r="AL72" s="24"/>
    </row>
    <row r="73" spans="30:38" x14ac:dyDescent="0.25">
      <c r="AL73" s="24"/>
    </row>
    <row r="74" spans="30:38" x14ac:dyDescent="0.25">
      <c r="AL74" s="49"/>
    </row>
    <row r="75" spans="30:38" x14ac:dyDescent="0.25">
      <c r="AL75" s="49"/>
    </row>
    <row r="76" spans="30:38" x14ac:dyDescent="0.25">
      <c r="AL76" s="49"/>
    </row>
    <row r="77" spans="30:38" x14ac:dyDescent="0.25">
      <c r="AL77" s="49"/>
    </row>
    <row r="78" spans="30:38" x14ac:dyDescent="0.25">
      <c r="AL78" s="49"/>
    </row>
    <row r="79" spans="30:38" x14ac:dyDescent="0.25">
      <c r="AL79" s="49"/>
    </row>
    <row r="80" spans="30:38" x14ac:dyDescent="0.25">
      <c r="AL80" s="49"/>
    </row>
    <row r="81" spans="38:38" x14ac:dyDescent="0.25">
      <c r="AL81" s="49"/>
    </row>
    <row r="82" spans="38:38" x14ac:dyDescent="0.25">
      <c r="AL82" s="49"/>
    </row>
    <row r="83" spans="38:38" x14ac:dyDescent="0.25">
      <c r="AL83" s="49"/>
    </row>
    <row r="84" spans="38:38" x14ac:dyDescent="0.25">
      <c r="AL84" s="49"/>
    </row>
    <row r="85" spans="38:38" x14ac:dyDescent="0.25">
      <c r="AL85" s="49"/>
    </row>
    <row r="86" spans="38:38" x14ac:dyDescent="0.25">
      <c r="AL86" s="49"/>
    </row>
    <row r="87" spans="38:38" x14ac:dyDescent="0.25">
      <c r="AL87" s="49"/>
    </row>
  </sheetData>
  <mergeCells count="11">
    <mergeCell ref="A6:G6"/>
    <mergeCell ref="A11:G11"/>
    <mergeCell ref="BA2:BF2"/>
    <mergeCell ref="BH2:BM2"/>
    <mergeCell ref="AF2:AK2"/>
    <mergeCell ref="AM2:AR2"/>
    <mergeCell ref="AT2:AY2"/>
    <mergeCell ref="Y2:AD2"/>
    <mergeCell ref="J2:O2"/>
    <mergeCell ref="A2:G2"/>
    <mergeCell ref="Q2:V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B0B740ECD7F418164696BD5D45C61" ma:contentTypeVersion="16" ma:contentTypeDescription="Create a new document." ma:contentTypeScope="" ma:versionID="a5c5d7a47d49c3a9e8877a8f98704af3">
  <xsd:schema xmlns:xsd="http://www.w3.org/2001/XMLSchema" xmlns:xs="http://www.w3.org/2001/XMLSchema" xmlns:p="http://schemas.microsoft.com/office/2006/metadata/properties" xmlns:ns2="1ede3b14-c407-4f78-a408-31a7f74c0476" xmlns:ns3="6d9280eb-d935-48c4-a9fd-fd18a0df2635" targetNamespace="http://schemas.microsoft.com/office/2006/metadata/properties" ma:root="true" ma:fieldsID="010a9214fda009d5579bf84dd4bef4df" ns2:_="" ns3:_="">
    <xsd:import namespace="1ede3b14-c407-4f78-a408-31a7f74c0476"/>
    <xsd:import namespace="6d9280eb-d935-48c4-a9fd-fd18a0df26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e3b14-c407-4f78-a408-31a7f74c04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dff210b-1a75-4f95-bf42-e73e2711a7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280eb-d935-48c4-a9fd-fd18a0df263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1c67233-d297-4e01-a813-c986068440d3}" ma:internalName="TaxCatchAll" ma:showField="CatchAllData" ma:web="6d9280eb-d935-48c4-a9fd-fd18a0df26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de3b14-c407-4f78-a408-31a7f74c0476">
      <Terms xmlns="http://schemas.microsoft.com/office/infopath/2007/PartnerControls"/>
    </lcf76f155ced4ddcb4097134ff3c332f>
    <TaxCatchAll xmlns="6d9280eb-d935-48c4-a9fd-fd18a0df2635" xsi:nil="true"/>
  </documentManagement>
</p:properties>
</file>

<file path=customXml/itemProps1.xml><?xml version="1.0" encoding="utf-8"?>
<ds:datastoreItem xmlns:ds="http://schemas.openxmlformats.org/officeDocument/2006/customXml" ds:itemID="{2EB8029A-8611-46EE-9706-FE65D7EEA5E3}"/>
</file>

<file path=customXml/itemProps2.xml><?xml version="1.0" encoding="utf-8"?>
<ds:datastoreItem xmlns:ds="http://schemas.openxmlformats.org/officeDocument/2006/customXml" ds:itemID="{1610EF1D-CBC8-4214-8AE9-DEAE3E38A806}"/>
</file>

<file path=customXml/itemProps3.xml><?xml version="1.0" encoding="utf-8"?>
<ds:datastoreItem xmlns:ds="http://schemas.openxmlformats.org/officeDocument/2006/customXml" ds:itemID="{8E671F93-B4D1-4234-BB8C-A4A8498339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analysis method</vt:lpstr>
      <vt:lpstr>std curve</vt:lpstr>
      <vt:lpstr>Liver, Heart, Quad, TA</vt:lpstr>
    </vt:vector>
  </TitlesOfParts>
  <Company>Duke University School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 Surgery</dc:creator>
  <cp:lastModifiedBy>Duke Surgery</cp:lastModifiedBy>
  <dcterms:created xsi:type="dcterms:W3CDTF">2021-03-09T14:17:38Z</dcterms:created>
  <dcterms:modified xsi:type="dcterms:W3CDTF">2021-09-16T15:35:25Z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0x010100176B0B740ECD7F418164696BD5D45C61</vt:lpwstr>
  </property>
</Properties>
</file>