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tjg34\Box\Asokan Lab\AA\Grants\UH3 Round 2\toolkit data dump\data\"/>
    </mc:Choice>
  </mc:AlternateContent>
  <xr:revisionPtr revIDLastSave="0" documentId="13_ncr:1_{7526B72C-5C77-4FFC-8F80-22E47D938C71}" xr6:coauthVersionLast="36" xr6:coauthVersionMax="36" xr10:uidLastSave="{00000000-0000-0000-0000-000000000000}"/>
  <bookViews>
    <workbookView xWindow="0" yWindow="0" windowWidth="10410" windowHeight="4275" activeTab="2" xr2:uid="{00000000-000D-0000-FFFF-FFFF00000000}"/>
  </bookViews>
  <sheets>
    <sheet name="cortex" sheetId="1" r:id="rId1"/>
    <sheet name="cerebellum" sheetId="2" r:id="rId2"/>
    <sheet name="hippocampu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F25" i="2"/>
  <c r="F26" i="2"/>
  <c r="F27" i="2"/>
  <c r="F28" i="2"/>
  <c r="F29" i="2"/>
  <c r="F24" i="2"/>
  <c r="F14" i="2"/>
  <c r="G14" i="2" s="1"/>
  <c r="E4" i="2"/>
  <c r="E5" i="2"/>
  <c r="E8" i="2"/>
  <c r="E10" i="2"/>
  <c r="E15" i="2"/>
  <c r="E17" i="2"/>
  <c r="E19" i="2"/>
  <c r="E20" i="2"/>
  <c r="E21" i="2"/>
  <c r="E22" i="2"/>
  <c r="E23" i="2"/>
  <c r="E30" i="2"/>
  <c r="E31" i="2"/>
  <c r="F29" i="1" l="1"/>
  <c r="F30" i="1"/>
  <c r="F31" i="1"/>
  <c r="F4" i="3"/>
  <c r="G4" i="3" s="1"/>
  <c r="F31" i="3"/>
  <c r="F30" i="3"/>
  <c r="F29" i="3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F5" i="3"/>
  <c r="G5" i="3" s="1"/>
  <c r="F31" i="2"/>
  <c r="G31" i="2" s="1"/>
  <c r="F30" i="2"/>
  <c r="G30" i="2" s="1"/>
  <c r="G29" i="2"/>
  <c r="G28" i="2"/>
  <c r="G27" i="2"/>
  <c r="G26" i="2"/>
  <c r="G25" i="2"/>
  <c r="G24" i="2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H9" i="2" l="1"/>
  <c r="I9" i="2" s="1"/>
  <c r="H14" i="2"/>
  <c r="I14" i="2" s="1"/>
  <c r="H24" i="2"/>
  <c r="I24" i="2" s="1"/>
  <c r="H19" i="2"/>
  <c r="I19" i="2" s="1"/>
  <c r="H4" i="2"/>
  <c r="I4" i="2" s="1"/>
  <c r="H4" i="3"/>
  <c r="H14" i="3"/>
  <c r="H24" i="3"/>
  <c r="H9" i="3"/>
  <c r="H19" i="3"/>
  <c r="J4" i="2" l="1"/>
  <c r="J14" i="2"/>
  <c r="I4" i="3"/>
  <c r="I14" i="3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" i="1"/>
  <c r="G14" i="1" l="1"/>
  <c r="H14" i="1" s="1"/>
  <c r="G9" i="1"/>
  <c r="G4" i="1"/>
  <c r="H4" i="1" s="1"/>
  <c r="G24" i="1"/>
  <c r="H24" i="1" s="1"/>
  <c r="G19" i="1"/>
  <c r="H19" i="1" s="1"/>
  <c r="H9" i="1"/>
  <c r="K4" i="2"/>
  <c r="J4" i="3"/>
  <c r="I14" i="1" l="1"/>
  <c r="I4" i="1"/>
</calcChain>
</file>

<file path=xl/sharedStrings.xml><?xml version="1.0" encoding="utf-8"?>
<sst xmlns="http://schemas.openxmlformats.org/spreadsheetml/2006/main" count="283" uniqueCount="33">
  <si>
    <t>TD Tomato</t>
  </si>
  <si>
    <t>NeuN</t>
  </si>
  <si>
    <t>% Neu/Tdtom avg</t>
  </si>
  <si>
    <t>Positive neurons</t>
  </si>
  <si>
    <t>Positive NeuN are</t>
  </si>
  <si>
    <t>positive NeuN cells</t>
  </si>
  <si>
    <t>TdTom/NeuN</t>
  </si>
  <si>
    <t>AAV9 LP Male</t>
  </si>
  <si>
    <t>AAV9 NP Female</t>
  </si>
  <si>
    <t>cc47 LP M</t>
  </si>
  <si>
    <t>cc47 LPLP F</t>
  </si>
  <si>
    <t>cc47 RP F</t>
  </si>
  <si>
    <t>mock</t>
  </si>
  <si>
    <t>TdTomato positive Neurons</t>
  </si>
  <si>
    <t>FC</t>
  </si>
  <si>
    <t>avg</t>
  </si>
  <si>
    <t>%</t>
  </si>
  <si>
    <t>vector</t>
  </si>
  <si>
    <t xml:space="preserve">mouse ident. </t>
  </si>
  <si>
    <t>sex</t>
  </si>
  <si>
    <t>TdTom+/NeuN+</t>
  </si>
  <si>
    <t>average mouse</t>
  </si>
  <si>
    <t>average capsid</t>
  </si>
  <si>
    <t>fold change</t>
  </si>
  <si>
    <t>mouse 1</t>
  </si>
  <si>
    <t>mouse 2</t>
  </si>
  <si>
    <t>mouse 3</t>
  </si>
  <si>
    <t>male</t>
  </si>
  <si>
    <t>female</t>
  </si>
  <si>
    <t>mouse ident</t>
  </si>
  <si>
    <t xml:space="preserve"> Tdtom+/NeuN+</t>
  </si>
  <si>
    <t>AAV9</t>
  </si>
  <si>
    <t>cc47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</si>
</sst>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31"/>
  <sheetViews>
    <sheetView workbookViewId="0">
      <selection activeCell="N27" sqref="N27"/>
    </sheetView>
  </sheetViews>
  <sheetFormatPr defaultRowHeight="15" x14ac:dyDescent="0.25"/>
  <cols>
    <col min="1" max="1" width="12" bestFit="1" customWidth="1"/>
    <col min="2" max="3" width="12" customWidth="1"/>
    <col min="4" max="4" width="10.42578125" bestFit="1" customWidth="1"/>
    <col min="6" max="6" width="15.28515625" bestFit="1" customWidth="1"/>
    <col min="7" max="7" width="16.85546875" bestFit="1" customWidth="1"/>
    <col min="8" max="9" width="15.7109375" customWidth="1"/>
    <col min="10" max="10" width="10.5703125" bestFit="1" customWidth="1"/>
    <col min="11" max="11" width="14.28515625" bestFit="1" customWidth="1"/>
    <col min="14" max="14" width="17.140625" bestFit="1" customWidth="1"/>
    <col min="15" max="15" width="14" bestFit="1" customWidth="1"/>
  </cols>
  <sheetData>
    <row r="2" spans="1:20" x14ac:dyDescent="0.25">
      <c r="N2" s="1"/>
      <c r="S2" s="1"/>
    </row>
    <row r="3" spans="1:20" x14ac:dyDescent="0.25">
      <c r="A3" t="s">
        <v>17</v>
      </c>
      <c r="B3" t="s">
        <v>29</v>
      </c>
      <c r="C3" t="s">
        <v>19</v>
      </c>
      <c r="D3" t="s">
        <v>0</v>
      </c>
      <c r="E3" t="s">
        <v>1</v>
      </c>
      <c r="F3" t="s">
        <v>30</v>
      </c>
      <c r="G3" t="s">
        <v>2</v>
      </c>
      <c r="H3" t="s">
        <v>21</v>
      </c>
      <c r="I3" t="s">
        <v>22</v>
      </c>
      <c r="J3" t="s">
        <v>23</v>
      </c>
      <c r="N3" s="1"/>
      <c r="S3" s="2"/>
      <c r="T3" s="3"/>
    </row>
    <row r="4" spans="1:20" x14ac:dyDescent="0.25">
      <c r="A4" t="s">
        <v>31</v>
      </c>
      <c r="B4" t="s">
        <v>24</v>
      </c>
      <c r="C4" t="s">
        <v>27</v>
      </c>
      <c r="D4" s="3">
        <v>18</v>
      </c>
      <c r="E4" s="3">
        <v>1208</v>
      </c>
      <c r="F4">
        <f t="shared" ref="F4:F31" si="0">D4/E4</f>
        <v>1.4900662251655629E-2</v>
      </c>
      <c r="G4">
        <f>AVERAGE(F4:F8)</f>
        <v>1.1827825837297093E-2</v>
      </c>
      <c r="H4">
        <f>G4*100</f>
        <v>1.1827825837297092</v>
      </c>
      <c r="I4">
        <f>AVERAGE(H4,H9)</f>
        <v>1.0704979940572823</v>
      </c>
      <c r="J4" s="6">
        <f>I14/I4</f>
        <v>2.6005279601367999</v>
      </c>
      <c r="K4" s="6"/>
      <c r="N4" s="2"/>
      <c r="O4" s="3"/>
      <c r="P4" s="3"/>
      <c r="Q4" s="3"/>
    </row>
    <row r="5" spans="1:20" x14ac:dyDescent="0.25">
      <c r="A5" t="s">
        <v>31</v>
      </c>
      <c r="B5" t="s">
        <v>24</v>
      </c>
      <c r="C5" t="s">
        <v>27</v>
      </c>
      <c r="D5" s="3">
        <v>16</v>
      </c>
      <c r="E5" s="3">
        <v>1121</v>
      </c>
      <c r="F5">
        <f t="shared" si="0"/>
        <v>1.4272970561998216E-2</v>
      </c>
      <c r="M5" s="1"/>
      <c r="N5" s="1"/>
    </row>
    <row r="6" spans="1:20" x14ac:dyDescent="0.25">
      <c r="A6" t="s">
        <v>31</v>
      </c>
      <c r="B6" t="s">
        <v>24</v>
      </c>
      <c r="C6" t="s">
        <v>27</v>
      </c>
      <c r="D6" s="3">
        <v>7</v>
      </c>
      <c r="E6" s="3">
        <v>922</v>
      </c>
      <c r="F6">
        <f t="shared" si="0"/>
        <v>7.5921908893709323E-3</v>
      </c>
      <c r="M6" s="1"/>
      <c r="N6" s="1"/>
    </row>
    <row r="7" spans="1:20" x14ac:dyDescent="0.25">
      <c r="A7" t="s">
        <v>31</v>
      </c>
      <c r="B7" t="s">
        <v>24</v>
      </c>
      <c r="C7" t="s">
        <v>27</v>
      </c>
      <c r="D7" s="3">
        <v>11</v>
      </c>
      <c r="E7" s="3">
        <v>997</v>
      </c>
      <c r="F7">
        <f t="shared" si="0"/>
        <v>1.1033099297893681E-2</v>
      </c>
    </row>
    <row r="8" spans="1:20" x14ac:dyDescent="0.25">
      <c r="A8" t="s">
        <v>31</v>
      </c>
      <c r="B8" t="s">
        <v>24</v>
      </c>
      <c r="C8" t="s">
        <v>27</v>
      </c>
      <c r="D8" s="3">
        <v>11</v>
      </c>
      <c r="E8" s="3">
        <v>970</v>
      </c>
      <c r="F8">
        <f t="shared" si="0"/>
        <v>1.134020618556701E-2</v>
      </c>
    </row>
    <row r="9" spans="1:20" x14ac:dyDescent="0.25">
      <c r="A9" t="s">
        <v>31</v>
      </c>
      <c r="B9" t="s">
        <v>25</v>
      </c>
      <c r="C9" t="s">
        <v>28</v>
      </c>
      <c r="D9" s="3">
        <v>10</v>
      </c>
      <c r="E9" s="3">
        <v>1036</v>
      </c>
      <c r="F9">
        <f t="shared" si="0"/>
        <v>9.6525096525096523E-3</v>
      </c>
      <c r="G9">
        <f>AVERAGE(F9:F13)</f>
        <v>9.5821340438485558E-3</v>
      </c>
      <c r="H9">
        <f>G9*100</f>
        <v>0.95821340438485558</v>
      </c>
    </row>
    <row r="10" spans="1:20" x14ac:dyDescent="0.25">
      <c r="A10" t="s">
        <v>31</v>
      </c>
      <c r="B10" t="s">
        <v>25</v>
      </c>
      <c r="C10" t="s">
        <v>28</v>
      </c>
      <c r="D10" s="3">
        <v>8</v>
      </c>
      <c r="E10" s="3">
        <v>796</v>
      </c>
      <c r="F10">
        <f t="shared" si="0"/>
        <v>1.0050251256281407E-2</v>
      </c>
    </row>
    <row r="11" spans="1:20" x14ac:dyDescent="0.25">
      <c r="A11" t="s">
        <v>31</v>
      </c>
      <c r="B11" t="s">
        <v>25</v>
      </c>
      <c r="C11" t="s">
        <v>28</v>
      </c>
      <c r="D11" s="3">
        <v>6</v>
      </c>
      <c r="E11" s="3">
        <v>606</v>
      </c>
      <c r="F11">
        <f t="shared" si="0"/>
        <v>9.9009900990099011E-3</v>
      </c>
    </row>
    <row r="12" spans="1:20" x14ac:dyDescent="0.25">
      <c r="A12" t="s">
        <v>31</v>
      </c>
      <c r="B12" t="s">
        <v>25</v>
      </c>
      <c r="C12" t="s">
        <v>28</v>
      </c>
      <c r="D12" s="3">
        <v>6</v>
      </c>
      <c r="E12" s="3">
        <v>796</v>
      </c>
      <c r="F12">
        <f t="shared" si="0"/>
        <v>7.537688442211055E-3</v>
      </c>
    </row>
    <row r="13" spans="1:20" x14ac:dyDescent="0.25">
      <c r="A13" t="s">
        <v>31</v>
      </c>
      <c r="B13" t="s">
        <v>25</v>
      </c>
      <c r="C13" t="s">
        <v>28</v>
      </c>
      <c r="D13" s="3">
        <v>7</v>
      </c>
      <c r="E13" s="3">
        <v>650</v>
      </c>
      <c r="F13">
        <f t="shared" si="0"/>
        <v>1.0769230769230769E-2</v>
      </c>
    </row>
    <row r="14" spans="1:20" x14ac:dyDescent="0.25">
      <c r="A14" t="s">
        <v>32</v>
      </c>
      <c r="B14" t="s">
        <v>24</v>
      </c>
      <c r="C14" t="s">
        <v>27</v>
      </c>
      <c r="D14" s="3">
        <v>23</v>
      </c>
      <c r="E14" s="3">
        <v>696</v>
      </c>
      <c r="F14" s="3">
        <f t="shared" si="0"/>
        <v>3.3045977011494254E-2</v>
      </c>
      <c r="G14" s="3">
        <f>AVERAGE(F14:F18)</f>
        <v>2.7767427360693302E-2</v>
      </c>
      <c r="H14">
        <f>G14*100</f>
        <v>2.7767427360693304</v>
      </c>
      <c r="I14" s="3">
        <f>AVERAGE(H14,H19,H24)</f>
        <v>2.7838599648163203</v>
      </c>
    </row>
    <row r="15" spans="1:20" x14ac:dyDescent="0.25">
      <c r="A15" t="s">
        <v>32</v>
      </c>
      <c r="B15" t="s">
        <v>24</v>
      </c>
      <c r="C15" t="s">
        <v>27</v>
      </c>
      <c r="D15" s="3">
        <v>17</v>
      </c>
      <c r="E15" s="3">
        <v>704</v>
      </c>
      <c r="F15" s="3">
        <f t="shared" si="0"/>
        <v>2.4147727272727272E-2</v>
      </c>
      <c r="G15" s="3"/>
      <c r="H15" s="3"/>
      <c r="I15" s="3"/>
    </row>
    <row r="16" spans="1:20" x14ac:dyDescent="0.25">
      <c r="A16" t="s">
        <v>32</v>
      </c>
      <c r="B16" t="s">
        <v>24</v>
      </c>
      <c r="C16" t="s">
        <v>27</v>
      </c>
      <c r="D16" s="3">
        <v>28</v>
      </c>
      <c r="E16" s="3">
        <v>1005</v>
      </c>
      <c r="F16" s="3">
        <f t="shared" si="0"/>
        <v>2.7860696517412936E-2</v>
      </c>
      <c r="G16" s="3"/>
      <c r="H16" s="3"/>
      <c r="I16" s="3"/>
    </row>
    <row r="17" spans="1:11" x14ac:dyDescent="0.25">
      <c r="A17" t="s">
        <v>32</v>
      </c>
      <c r="B17" t="s">
        <v>24</v>
      </c>
      <c r="C17" t="s">
        <v>27</v>
      </c>
      <c r="D17" s="3">
        <v>19</v>
      </c>
      <c r="E17" s="3">
        <v>1130</v>
      </c>
      <c r="F17" s="3">
        <f t="shared" si="0"/>
        <v>1.6814159292035398E-2</v>
      </c>
      <c r="G17" s="3"/>
      <c r="H17" s="3"/>
      <c r="I17" s="3"/>
    </row>
    <row r="18" spans="1:11" x14ac:dyDescent="0.25">
      <c r="A18" t="s">
        <v>32</v>
      </c>
      <c r="B18" t="s">
        <v>24</v>
      </c>
      <c r="C18" t="s">
        <v>27</v>
      </c>
      <c r="D18" s="3">
        <v>20</v>
      </c>
      <c r="E18" s="3">
        <v>541</v>
      </c>
      <c r="F18" s="3">
        <f t="shared" si="0"/>
        <v>3.6968576709796676E-2</v>
      </c>
      <c r="G18" s="3"/>
      <c r="H18" s="3"/>
      <c r="I18" s="3"/>
    </row>
    <row r="19" spans="1:11" x14ac:dyDescent="0.25">
      <c r="A19" t="s">
        <v>32</v>
      </c>
      <c r="B19" t="s">
        <v>25</v>
      </c>
      <c r="C19" t="s">
        <v>28</v>
      </c>
      <c r="D19" s="3">
        <v>24</v>
      </c>
      <c r="E19" s="3">
        <v>1285</v>
      </c>
      <c r="F19">
        <f t="shared" si="0"/>
        <v>1.867704280155642E-2</v>
      </c>
      <c r="G19">
        <f>AVERAGE(F19:F23)</f>
        <v>2.8296583434559892E-2</v>
      </c>
      <c r="H19">
        <f>G19*100</f>
        <v>2.8296583434559892</v>
      </c>
      <c r="K19" s="5"/>
    </row>
    <row r="20" spans="1:11" x14ac:dyDescent="0.25">
      <c r="A20" t="s">
        <v>32</v>
      </c>
      <c r="B20" t="s">
        <v>25</v>
      </c>
      <c r="C20" t="s">
        <v>28</v>
      </c>
      <c r="D20" s="3">
        <v>21</v>
      </c>
      <c r="E20" s="3">
        <v>817</v>
      </c>
      <c r="F20">
        <f t="shared" si="0"/>
        <v>2.5703794369645042E-2</v>
      </c>
      <c r="K20" s="5"/>
    </row>
    <row r="21" spans="1:11" x14ac:dyDescent="0.25">
      <c r="A21" t="s">
        <v>32</v>
      </c>
      <c r="B21" t="s">
        <v>25</v>
      </c>
      <c r="C21" t="s">
        <v>28</v>
      </c>
      <c r="D21" s="3">
        <v>21</v>
      </c>
      <c r="E21" s="3">
        <v>725</v>
      </c>
      <c r="F21">
        <f t="shared" si="0"/>
        <v>2.8965517241379312E-2</v>
      </c>
      <c r="K21" s="5"/>
    </row>
    <row r="22" spans="1:11" x14ac:dyDescent="0.25">
      <c r="A22" t="s">
        <v>32</v>
      </c>
      <c r="B22" t="s">
        <v>25</v>
      </c>
      <c r="C22" t="s">
        <v>28</v>
      </c>
      <c r="D22" s="3">
        <v>28</v>
      </c>
      <c r="E22" s="3">
        <v>648</v>
      </c>
      <c r="F22">
        <f t="shared" si="0"/>
        <v>4.3209876543209874E-2</v>
      </c>
      <c r="K22" s="5"/>
    </row>
    <row r="23" spans="1:11" x14ac:dyDescent="0.25">
      <c r="A23" t="s">
        <v>32</v>
      </c>
      <c r="B23" t="s">
        <v>25</v>
      </c>
      <c r="C23" t="s">
        <v>28</v>
      </c>
      <c r="D23" s="3">
        <v>17</v>
      </c>
      <c r="E23" s="3">
        <v>682</v>
      </c>
      <c r="F23">
        <f t="shared" si="0"/>
        <v>2.4926686217008796E-2</v>
      </c>
      <c r="K23" s="5"/>
    </row>
    <row r="24" spans="1:11" x14ac:dyDescent="0.25">
      <c r="A24" t="s">
        <v>32</v>
      </c>
      <c r="B24" t="s">
        <v>26</v>
      </c>
      <c r="C24" t="s">
        <v>28</v>
      </c>
      <c r="D24" s="3">
        <v>28</v>
      </c>
      <c r="E24" s="3">
        <v>1009</v>
      </c>
      <c r="F24">
        <f t="shared" si="0"/>
        <v>2.7750247770069375E-2</v>
      </c>
      <c r="G24">
        <f>AVERAGE(F24:F28)</f>
        <v>2.7451788149236399E-2</v>
      </c>
      <c r="H24">
        <f>G24*100</f>
        <v>2.7451788149236398</v>
      </c>
    </row>
    <row r="25" spans="1:11" x14ac:dyDescent="0.25">
      <c r="A25" t="s">
        <v>32</v>
      </c>
      <c r="B25" t="s">
        <v>26</v>
      </c>
      <c r="C25" t="s">
        <v>28</v>
      </c>
      <c r="D25" s="3">
        <v>29</v>
      </c>
      <c r="E25" s="3">
        <v>924</v>
      </c>
      <c r="F25">
        <f t="shared" si="0"/>
        <v>3.1385281385281384E-2</v>
      </c>
    </row>
    <row r="26" spans="1:11" x14ac:dyDescent="0.25">
      <c r="A26" t="s">
        <v>32</v>
      </c>
      <c r="B26" t="s">
        <v>26</v>
      </c>
      <c r="C26" t="s">
        <v>28</v>
      </c>
      <c r="D26">
        <v>31</v>
      </c>
      <c r="E26">
        <v>1195</v>
      </c>
      <c r="F26">
        <f t="shared" si="0"/>
        <v>2.5941422594142258E-2</v>
      </c>
    </row>
    <row r="27" spans="1:11" x14ac:dyDescent="0.25">
      <c r="A27" t="s">
        <v>32</v>
      </c>
      <c r="B27" t="s">
        <v>26</v>
      </c>
      <c r="C27" t="s">
        <v>28</v>
      </c>
      <c r="D27">
        <v>25</v>
      </c>
      <c r="E27">
        <v>1083</v>
      </c>
      <c r="F27">
        <f t="shared" si="0"/>
        <v>2.3084025854108958E-2</v>
      </c>
    </row>
    <row r="28" spans="1:11" x14ac:dyDescent="0.25">
      <c r="A28" t="s">
        <v>32</v>
      </c>
      <c r="B28" t="s">
        <v>26</v>
      </c>
      <c r="C28" t="s">
        <v>28</v>
      </c>
      <c r="D28">
        <v>30</v>
      </c>
      <c r="E28">
        <v>1031</v>
      </c>
      <c r="F28">
        <f t="shared" si="0"/>
        <v>2.9097963142580018E-2</v>
      </c>
    </row>
    <row r="29" spans="1:11" x14ac:dyDescent="0.25">
      <c r="A29" t="s">
        <v>12</v>
      </c>
      <c r="B29" t="s">
        <v>24</v>
      </c>
      <c r="C29" t="s">
        <v>27</v>
      </c>
      <c r="D29">
        <v>0</v>
      </c>
      <c r="E29">
        <v>610</v>
      </c>
      <c r="F29">
        <f t="shared" si="0"/>
        <v>0</v>
      </c>
    </row>
    <row r="30" spans="1:11" x14ac:dyDescent="0.25">
      <c r="A30" t="s">
        <v>12</v>
      </c>
      <c r="B30" t="s">
        <v>24</v>
      </c>
      <c r="C30" t="s">
        <v>27</v>
      </c>
      <c r="D30">
        <v>0</v>
      </c>
      <c r="E30">
        <v>728</v>
      </c>
      <c r="F30">
        <f t="shared" si="0"/>
        <v>0</v>
      </c>
    </row>
    <row r="31" spans="1:11" x14ac:dyDescent="0.25">
      <c r="A31" t="s">
        <v>12</v>
      </c>
      <c r="B31" t="s">
        <v>24</v>
      </c>
      <c r="C31" t="s">
        <v>27</v>
      </c>
      <c r="D31">
        <v>0</v>
      </c>
      <c r="E31">
        <v>725</v>
      </c>
      <c r="F31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016A-7B30-458C-AC1A-5EDB4D254123}">
  <dimension ref="A3:N31"/>
  <sheetViews>
    <sheetView workbookViewId="0">
      <selection activeCell="A4" sqref="A4:A31"/>
    </sheetView>
  </sheetViews>
  <sheetFormatPr defaultRowHeight="15" x14ac:dyDescent="0.25"/>
  <cols>
    <col min="1" max="1" width="16" bestFit="1" customWidth="1"/>
    <col min="2" max="3" width="16" customWidth="1"/>
    <col min="4" max="4" width="16" bestFit="1" customWidth="1"/>
    <col min="5" max="5" width="17.28515625" style="4" bestFit="1" customWidth="1"/>
    <col min="6" max="6" width="18.42578125" bestFit="1" customWidth="1"/>
    <col min="7" max="7" width="13.140625" bestFit="1" customWidth="1"/>
  </cols>
  <sheetData>
    <row r="3" spans="1:11" x14ac:dyDescent="0.25">
      <c r="A3" t="s">
        <v>17</v>
      </c>
      <c r="B3" t="s">
        <v>29</v>
      </c>
      <c r="C3" t="s">
        <v>19</v>
      </c>
      <c r="D3" t="s">
        <v>3</v>
      </c>
      <c r="E3" s="4" t="s">
        <v>4</v>
      </c>
      <c r="F3" t="s">
        <v>5</v>
      </c>
      <c r="G3" t="s">
        <v>6</v>
      </c>
      <c r="H3" t="s">
        <v>15</v>
      </c>
      <c r="I3" t="s">
        <v>16</v>
      </c>
      <c r="J3" t="s">
        <v>15</v>
      </c>
      <c r="K3" t="s">
        <v>14</v>
      </c>
    </row>
    <row r="4" spans="1:11" x14ac:dyDescent="0.25">
      <c r="A4" t="s">
        <v>31</v>
      </c>
      <c r="B4" t="s">
        <v>24</v>
      </c>
      <c r="C4" t="s">
        <v>27</v>
      </c>
      <c r="D4">
        <v>7</v>
      </c>
      <c r="E4" s="4">
        <f>127015+50096</f>
        <v>177111</v>
      </c>
      <c r="F4">
        <f t="shared" ref="F4:F13" si="0">E4/50</f>
        <v>3542.22</v>
      </c>
      <c r="G4">
        <f t="shared" ref="G4:G13" si="1">D4/F4</f>
        <v>1.9761618420086838E-3</v>
      </c>
      <c r="H4">
        <f>AVERAGE(G5:G8,G4)</f>
        <v>1.5272564551523818E-3</v>
      </c>
      <c r="I4">
        <f>H4*100</f>
        <v>0.15272564551523818</v>
      </c>
      <c r="J4">
        <f>AVERAGE(I4,I9)</f>
        <v>0.16521905094249914</v>
      </c>
      <c r="K4">
        <f>J14/J4</f>
        <v>2.0661018957494237</v>
      </c>
    </row>
    <row r="5" spans="1:11" x14ac:dyDescent="0.25">
      <c r="A5" t="s">
        <v>31</v>
      </c>
      <c r="B5" t="s">
        <v>24</v>
      </c>
      <c r="C5" t="s">
        <v>27</v>
      </c>
      <c r="D5">
        <v>6</v>
      </c>
      <c r="E5" s="4">
        <f>67148+189229</f>
        <v>256377</v>
      </c>
      <c r="F5">
        <f t="shared" si="0"/>
        <v>5127.54</v>
      </c>
      <c r="G5">
        <f t="shared" si="1"/>
        <v>1.1701517686843984E-3</v>
      </c>
    </row>
    <row r="6" spans="1:11" x14ac:dyDescent="0.25">
      <c r="A6" t="s">
        <v>31</v>
      </c>
      <c r="B6" t="s">
        <v>24</v>
      </c>
      <c r="C6" t="s">
        <v>27</v>
      </c>
      <c r="D6">
        <v>5</v>
      </c>
      <c r="E6" s="4">
        <v>221386</v>
      </c>
      <c r="F6">
        <f t="shared" si="0"/>
        <v>4427.72</v>
      </c>
      <c r="G6">
        <f t="shared" si="1"/>
        <v>1.1292493653618566E-3</v>
      </c>
    </row>
    <row r="7" spans="1:11" x14ac:dyDescent="0.25">
      <c r="A7" t="s">
        <v>31</v>
      </c>
      <c r="B7" t="s">
        <v>24</v>
      </c>
      <c r="C7" t="s">
        <v>27</v>
      </c>
      <c r="D7">
        <v>7</v>
      </c>
      <c r="E7" s="4">
        <v>241003</v>
      </c>
      <c r="F7">
        <f t="shared" si="0"/>
        <v>4820.0600000000004</v>
      </c>
      <c r="G7">
        <f t="shared" si="1"/>
        <v>1.4522640797002527E-3</v>
      </c>
    </row>
    <row r="8" spans="1:11" x14ac:dyDescent="0.25">
      <c r="A8" t="s">
        <v>31</v>
      </c>
      <c r="B8" t="s">
        <v>24</v>
      </c>
      <c r="C8" t="s">
        <v>27</v>
      </c>
      <c r="D8">
        <v>10</v>
      </c>
      <c r="E8" s="4">
        <f>60467+201525</f>
        <v>261992</v>
      </c>
      <c r="F8">
        <f t="shared" si="0"/>
        <v>5239.84</v>
      </c>
      <c r="G8">
        <f t="shared" si="1"/>
        <v>1.9084552200067178E-3</v>
      </c>
    </row>
    <row r="9" spans="1:11" x14ac:dyDescent="0.25">
      <c r="A9" t="s">
        <v>31</v>
      </c>
      <c r="B9" t="s">
        <v>25</v>
      </c>
      <c r="C9" t="s">
        <v>28</v>
      </c>
      <c r="D9">
        <v>8</v>
      </c>
      <c r="E9" s="4">
        <v>261747</v>
      </c>
      <c r="F9">
        <f t="shared" si="0"/>
        <v>5234.9399999999996</v>
      </c>
      <c r="G9">
        <f t="shared" si="1"/>
        <v>1.5281932553190677E-3</v>
      </c>
      <c r="H9">
        <f>AVERAGE(G9:G13)</f>
        <v>1.7771245636976011E-3</v>
      </c>
      <c r="I9">
        <f>H9*100</f>
        <v>0.1777124563697601</v>
      </c>
    </row>
    <row r="10" spans="1:11" x14ac:dyDescent="0.25">
      <c r="A10" t="s">
        <v>31</v>
      </c>
      <c r="B10" t="s">
        <v>25</v>
      </c>
      <c r="C10" t="s">
        <v>28</v>
      </c>
      <c r="D10">
        <v>10</v>
      </c>
      <c r="E10" s="4">
        <f>145547+134907</f>
        <v>280454</v>
      </c>
      <c r="F10">
        <f t="shared" si="0"/>
        <v>5609.08</v>
      </c>
      <c r="G10">
        <f t="shared" si="1"/>
        <v>1.7828235646487481E-3</v>
      </c>
    </row>
    <row r="11" spans="1:11" x14ac:dyDescent="0.25">
      <c r="A11" t="s">
        <v>31</v>
      </c>
      <c r="B11" t="s">
        <v>25</v>
      </c>
      <c r="C11" t="s">
        <v>28</v>
      </c>
      <c r="D11">
        <v>7</v>
      </c>
      <c r="E11" s="4">
        <v>166337</v>
      </c>
      <c r="F11">
        <f t="shared" si="0"/>
        <v>3326.74</v>
      </c>
      <c r="G11">
        <f t="shared" si="1"/>
        <v>2.1041620325002856E-3</v>
      </c>
    </row>
    <row r="12" spans="1:11" x14ac:dyDescent="0.25">
      <c r="A12" t="s">
        <v>31</v>
      </c>
      <c r="B12" t="s">
        <v>25</v>
      </c>
      <c r="C12" t="s">
        <v>28</v>
      </c>
      <c r="D12">
        <v>5</v>
      </c>
      <c r="E12" s="4">
        <v>185797</v>
      </c>
      <c r="F12">
        <f t="shared" si="0"/>
        <v>3715.94</v>
      </c>
      <c r="G12">
        <f t="shared" si="1"/>
        <v>1.3455545568550622E-3</v>
      </c>
    </row>
    <row r="13" spans="1:11" x14ac:dyDescent="0.25">
      <c r="A13" t="s">
        <v>31</v>
      </c>
      <c r="B13" t="s">
        <v>25</v>
      </c>
      <c r="C13" t="s">
        <v>28</v>
      </c>
      <c r="D13">
        <v>11</v>
      </c>
      <c r="E13" s="4">
        <v>258837</v>
      </c>
      <c r="F13">
        <f t="shared" si="0"/>
        <v>5176.74</v>
      </c>
      <c r="G13">
        <f t="shared" si="1"/>
        <v>2.1248894091648414E-3</v>
      </c>
    </row>
    <row r="14" spans="1:11" x14ac:dyDescent="0.25">
      <c r="A14" t="s">
        <v>32</v>
      </c>
      <c r="B14" t="s">
        <v>24</v>
      </c>
      <c r="C14" t="s">
        <v>27</v>
      </c>
      <c r="D14">
        <v>21</v>
      </c>
      <c r="E14" s="4">
        <v>167417</v>
      </c>
      <c r="F14">
        <f t="shared" ref="F14" si="2">E14/50</f>
        <v>3348.34</v>
      </c>
      <c r="G14">
        <f t="shared" ref="G14" si="3">D14/F14</f>
        <v>6.2717645161483003E-3</v>
      </c>
      <c r="H14">
        <f>AVERAGE(G14:G16,G17:G18)</f>
        <v>3.7025909796750264E-3</v>
      </c>
      <c r="I14">
        <f>H14*100</f>
        <v>0.37025909796750262</v>
      </c>
      <c r="J14">
        <f>AVERAGE(I14,I19,I24)</f>
        <v>0.34135939436621809</v>
      </c>
    </row>
    <row r="15" spans="1:11" x14ac:dyDescent="0.25">
      <c r="A15" t="s">
        <v>32</v>
      </c>
      <c r="B15" t="s">
        <v>24</v>
      </c>
      <c r="C15" t="s">
        <v>27</v>
      </c>
      <c r="D15">
        <v>14</v>
      </c>
      <c r="E15" s="4">
        <f>111667+124692</f>
        <v>236359</v>
      </c>
      <c r="F15">
        <f t="shared" ref="F15:F24" si="4">E15/50</f>
        <v>4727.18</v>
      </c>
      <c r="G15">
        <f t="shared" ref="G15:G31" si="5">D15/F15</f>
        <v>2.9615965543939513E-3</v>
      </c>
    </row>
    <row r="16" spans="1:11" x14ac:dyDescent="0.25">
      <c r="A16" t="s">
        <v>32</v>
      </c>
      <c r="B16" t="s">
        <v>24</v>
      </c>
      <c r="C16" t="s">
        <v>27</v>
      </c>
      <c r="D16">
        <v>16</v>
      </c>
      <c r="E16" s="4">
        <v>191095</v>
      </c>
      <c r="F16">
        <f t="shared" si="4"/>
        <v>3821.9</v>
      </c>
      <c r="G16">
        <f t="shared" si="5"/>
        <v>4.1863994348360764E-3</v>
      </c>
    </row>
    <row r="17" spans="1:14" x14ac:dyDescent="0.25">
      <c r="A17" t="s">
        <v>32</v>
      </c>
      <c r="B17" t="s">
        <v>24</v>
      </c>
      <c r="C17" t="s">
        <v>27</v>
      </c>
      <c r="D17">
        <v>13</v>
      </c>
      <c r="E17" s="4">
        <f>8651+133707+147079</f>
        <v>289437</v>
      </c>
      <c r="F17">
        <f t="shared" si="4"/>
        <v>5788.74</v>
      </c>
      <c r="G17">
        <f t="shared" si="5"/>
        <v>2.2457391418512491E-3</v>
      </c>
    </row>
    <row r="18" spans="1:14" x14ac:dyDescent="0.25">
      <c r="A18" t="s">
        <v>32</v>
      </c>
      <c r="B18" t="s">
        <v>24</v>
      </c>
      <c r="C18" t="s">
        <v>27</v>
      </c>
      <c r="D18">
        <v>13</v>
      </c>
      <c r="E18" s="4">
        <v>228274</v>
      </c>
      <c r="F18">
        <f t="shared" si="4"/>
        <v>4565.4799999999996</v>
      </c>
      <c r="G18">
        <f t="shared" si="5"/>
        <v>2.8474552511455536E-3</v>
      </c>
    </row>
    <row r="19" spans="1:14" x14ac:dyDescent="0.25">
      <c r="A19" t="s">
        <v>32</v>
      </c>
      <c r="B19" t="s">
        <v>25</v>
      </c>
      <c r="C19" t="s">
        <v>28</v>
      </c>
      <c r="D19">
        <v>12</v>
      </c>
      <c r="E19" s="4">
        <f>267528+12637</f>
        <v>280165</v>
      </c>
      <c r="F19">
        <f t="shared" si="4"/>
        <v>5603.3</v>
      </c>
      <c r="G19">
        <f t="shared" si="5"/>
        <v>2.1415951314404011E-3</v>
      </c>
      <c r="H19">
        <f>AVERAGE(G19:G22,G23)</f>
        <v>3.4097250548752998E-3</v>
      </c>
      <c r="I19">
        <f>H19*100</f>
        <v>0.34097250548753</v>
      </c>
    </row>
    <row r="20" spans="1:14" x14ac:dyDescent="0.25">
      <c r="A20" t="s">
        <v>32</v>
      </c>
      <c r="B20" t="s">
        <v>25</v>
      </c>
      <c r="C20" t="s">
        <v>28</v>
      </c>
      <c r="D20">
        <v>21</v>
      </c>
      <c r="E20" s="4">
        <f>129487+98908+6977</f>
        <v>235372</v>
      </c>
      <c r="F20">
        <f t="shared" si="4"/>
        <v>4707.4399999999996</v>
      </c>
      <c r="G20">
        <f t="shared" si="5"/>
        <v>4.461023401254185E-3</v>
      </c>
    </row>
    <row r="21" spans="1:14" x14ac:dyDescent="0.25">
      <c r="A21" t="s">
        <v>32</v>
      </c>
      <c r="B21" t="s">
        <v>25</v>
      </c>
      <c r="C21" t="s">
        <v>28</v>
      </c>
      <c r="D21">
        <v>22</v>
      </c>
      <c r="E21" s="4">
        <f>123583+91718+6363</f>
        <v>221664</v>
      </c>
      <c r="F21">
        <f t="shared" si="4"/>
        <v>4433.28</v>
      </c>
      <c r="G21">
        <f t="shared" si="5"/>
        <v>4.9624657138732497E-3</v>
      </c>
      <c r="N21" s="4"/>
    </row>
    <row r="22" spans="1:14" x14ac:dyDescent="0.25">
      <c r="A22" t="s">
        <v>32</v>
      </c>
      <c r="B22" t="s">
        <v>25</v>
      </c>
      <c r="C22" t="s">
        <v>28</v>
      </c>
      <c r="D22">
        <v>12</v>
      </c>
      <c r="E22" s="4">
        <f>19360+256179</f>
        <v>275539</v>
      </c>
      <c r="F22">
        <f t="shared" si="4"/>
        <v>5510.78</v>
      </c>
      <c r="G22">
        <f t="shared" si="5"/>
        <v>2.1775501834586032E-3</v>
      </c>
      <c r="N22" s="4"/>
    </row>
    <row r="23" spans="1:14" x14ac:dyDescent="0.25">
      <c r="A23" t="s">
        <v>32</v>
      </c>
      <c r="B23" t="s">
        <v>25</v>
      </c>
      <c r="C23" t="s">
        <v>28</v>
      </c>
      <c r="D23">
        <v>17</v>
      </c>
      <c r="E23" s="4">
        <f>147761+109348</f>
        <v>257109</v>
      </c>
      <c r="F23">
        <f t="shared" si="4"/>
        <v>5142.18</v>
      </c>
      <c r="G23">
        <f t="shared" si="5"/>
        <v>3.3059908443500616E-3</v>
      </c>
      <c r="N23" s="4"/>
    </row>
    <row r="24" spans="1:14" x14ac:dyDescent="0.25">
      <c r="A24" t="s">
        <v>32</v>
      </c>
      <c r="B24" t="s">
        <v>26</v>
      </c>
      <c r="C24" t="s">
        <v>28</v>
      </c>
      <c r="D24">
        <v>15</v>
      </c>
      <c r="E24" s="4">
        <v>190200</v>
      </c>
      <c r="F24">
        <f t="shared" si="4"/>
        <v>3804</v>
      </c>
      <c r="G24">
        <f t="shared" si="5"/>
        <v>3.9432176656151417E-3</v>
      </c>
      <c r="H24">
        <f>AVERAGE(G24:G25,G26:G28)</f>
        <v>3.1284657964362169E-3</v>
      </c>
      <c r="I24">
        <f>H24*100</f>
        <v>0.31284657964362167</v>
      </c>
      <c r="N24" s="4"/>
    </row>
    <row r="25" spans="1:14" x14ac:dyDescent="0.25">
      <c r="A25" t="s">
        <v>32</v>
      </c>
      <c r="B25" t="s">
        <v>26</v>
      </c>
      <c r="C25" t="s">
        <v>28</v>
      </c>
      <c r="D25">
        <v>13</v>
      </c>
      <c r="E25" s="4">
        <v>248050</v>
      </c>
      <c r="F25">
        <f t="shared" ref="F25:F29" si="6">E25/50</f>
        <v>4961</v>
      </c>
      <c r="G25">
        <f t="shared" si="5"/>
        <v>2.6204394275347711E-3</v>
      </c>
      <c r="N25" s="4"/>
    </row>
    <row r="26" spans="1:14" x14ac:dyDescent="0.25">
      <c r="A26" t="s">
        <v>32</v>
      </c>
      <c r="B26" t="s">
        <v>26</v>
      </c>
      <c r="C26" t="s">
        <v>28</v>
      </c>
      <c r="D26">
        <v>9</v>
      </c>
      <c r="E26" s="4">
        <v>169300</v>
      </c>
      <c r="F26">
        <f t="shared" si="6"/>
        <v>3386</v>
      </c>
      <c r="G26">
        <f t="shared" si="5"/>
        <v>2.6580035440047253E-3</v>
      </c>
      <c r="N26" s="4"/>
    </row>
    <row r="27" spans="1:14" x14ac:dyDescent="0.25">
      <c r="A27" t="s">
        <v>32</v>
      </c>
      <c r="B27" t="s">
        <v>26</v>
      </c>
      <c r="C27" t="s">
        <v>28</v>
      </c>
      <c r="D27">
        <v>14</v>
      </c>
      <c r="E27" s="4">
        <v>239950</v>
      </c>
      <c r="F27">
        <f t="shared" si="6"/>
        <v>4799</v>
      </c>
      <c r="G27">
        <f t="shared" si="5"/>
        <v>2.9172744321733697E-3</v>
      </c>
    </row>
    <row r="28" spans="1:14" x14ac:dyDescent="0.25">
      <c r="A28" t="s">
        <v>32</v>
      </c>
      <c r="B28" t="s">
        <v>26</v>
      </c>
      <c r="C28" t="s">
        <v>28</v>
      </c>
      <c r="D28">
        <v>16</v>
      </c>
      <c r="E28" s="4">
        <v>228350</v>
      </c>
      <c r="F28">
        <f t="shared" si="6"/>
        <v>4567</v>
      </c>
      <c r="G28">
        <f t="shared" si="5"/>
        <v>3.5033939128530766E-3</v>
      </c>
    </row>
    <row r="29" spans="1:14" x14ac:dyDescent="0.25">
      <c r="A29" t="s">
        <v>12</v>
      </c>
      <c r="B29" t="s">
        <v>24</v>
      </c>
      <c r="C29" t="s">
        <v>27</v>
      </c>
      <c r="D29">
        <v>0</v>
      </c>
      <c r="E29" s="4">
        <v>274600</v>
      </c>
      <c r="F29">
        <f t="shared" si="6"/>
        <v>5492</v>
      </c>
      <c r="G29">
        <f t="shared" si="5"/>
        <v>0</v>
      </c>
    </row>
    <row r="30" spans="1:14" x14ac:dyDescent="0.25">
      <c r="A30" t="s">
        <v>12</v>
      </c>
      <c r="B30" t="s">
        <v>24</v>
      </c>
      <c r="C30" t="s">
        <v>27</v>
      </c>
      <c r="D30">
        <v>0</v>
      </c>
      <c r="E30" s="4">
        <f>13206+88413+143826</f>
        <v>245445</v>
      </c>
      <c r="F30">
        <f>E30/50</f>
        <v>4908.8999999999996</v>
      </c>
      <c r="G30">
        <f t="shared" si="5"/>
        <v>0</v>
      </c>
    </row>
    <row r="31" spans="1:14" x14ac:dyDescent="0.25">
      <c r="A31" t="s">
        <v>12</v>
      </c>
      <c r="B31" t="s">
        <v>24</v>
      </c>
      <c r="C31" t="s">
        <v>27</v>
      </c>
      <c r="D31">
        <v>0</v>
      </c>
      <c r="E31" s="4">
        <f>12157+109001+13401</f>
        <v>134559</v>
      </c>
      <c r="F31">
        <f>E31/50</f>
        <v>2691.18</v>
      </c>
      <c r="G31">
        <f t="shared" si="5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5A5BA-1BD5-4538-A472-58D431BEE33F}">
  <dimension ref="A3:J31"/>
  <sheetViews>
    <sheetView tabSelected="1" workbookViewId="0">
      <selection activeCell="J4" sqref="J4"/>
    </sheetView>
  </sheetViews>
  <sheetFormatPr defaultRowHeight="15" x14ac:dyDescent="0.25"/>
  <cols>
    <col min="1" max="3" width="13" customWidth="1"/>
    <col min="4" max="4" width="26" bestFit="1" customWidth="1"/>
    <col min="6" max="6" width="15.140625" bestFit="1" customWidth="1"/>
    <col min="8" max="8" width="14.5703125" bestFit="1" customWidth="1"/>
    <col min="9" max="9" width="14.140625" bestFit="1" customWidth="1"/>
    <col min="10" max="10" width="12" bestFit="1" customWidth="1"/>
  </cols>
  <sheetData>
    <row r="3" spans="1:10" x14ac:dyDescent="0.25">
      <c r="A3" t="s">
        <v>17</v>
      </c>
      <c r="B3" t="s">
        <v>18</v>
      </c>
      <c r="C3" t="s">
        <v>19</v>
      </c>
      <c r="D3" t="s">
        <v>13</v>
      </c>
      <c r="E3" t="s">
        <v>1</v>
      </c>
      <c r="F3" t="s">
        <v>20</v>
      </c>
      <c r="G3" t="s">
        <v>16</v>
      </c>
      <c r="H3" t="s">
        <v>21</v>
      </c>
      <c r="I3" t="s">
        <v>22</v>
      </c>
      <c r="J3" t="s">
        <v>23</v>
      </c>
    </row>
    <row r="4" spans="1:10" x14ac:dyDescent="0.25">
      <c r="A4" t="s">
        <v>7</v>
      </c>
      <c r="B4" t="s">
        <v>24</v>
      </c>
      <c r="C4" t="s">
        <v>27</v>
      </c>
      <c r="D4">
        <v>18</v>
      </c>
      <c r="E4">
        <v>600</v>
      </c>
      <c r="F4">
        <f>D4/E4</f>
        <v>0.03</v>
      </c>
      <c r="G4">
        <f>F4*100</f>
        <v>3</v>
      </c>
      <c r="H4">
        <f>AVERAGE(G4:G8)</f>
        <v>1.9079898050663797</v>
      </c>
      <c r="I4">
        <f>AVERAGE(H4,H9)</f>
        <v>1.4476032920911219</v>
      </c>
      <c r="J4" s="6">
        <f>I14/I4</f>
        <v>3.0662854453678134</v>
      </c>
    </row>
    <row r="5" spans="1:10" x14ac:dyDescent="0.25">
      <c r="A5" t="s">
        <v>7</v>
      </c>
      <c r="B5" t="s">
        <v>24</v>
      </c>
      <c r="C5" t="s">
        <v>27</v>
      </c>
      <c r="D5">
        <v>19</v>
      </c>
      <c r="E5">
        <v>759</v>
      </c>
      <c r="F5">
        <f t="shared" ref="F5:F31" si="0">D5/E5</f>
        <v>2.5032938076416336E-2</v>
      </c>
      <c r="G5">
        <f t="shared" ref="G5:G28" si="1">F5*100</f>
        <v>2.5032938076416338</v>
      </c>
    </row>
    <row r="6" spans="1:10" x14ac:dyDescent="0.25">
      <c r="A6" t="s">
        <v>7</v>
      </c>
      <c r="B6" t="s">
        <v>24</v>
      </c>
      <c r="C6" t="s">
        <v>27</v>
      </c>
      <c r="D6">
        <v>5</v>
      </c>
      <c r="E6">
        <v>436</v>
      </c>
      <c r="F6">
        <f t="shared" si="0"/>
        <v>1.1467889908256881E-2</v>
      </c>
      <c r="G6">
        <f t="shared" si="1"/>
        <v>1.1467889908256881</v>
      </c>
    </row>
    <row r="7" spans="1:10" x14ac:dyDescent="0.25">
      <c r="A7" t="s">
        <v>7</v>
      </c>
      <c r="B7" t="s">
        <v>24</v>
      </c>
      <c r="C7" t="s">
        <v>27</v>
      </c>
      <c r="D7">
        <v>11</v>
      </c>
      <c r="E7">
        <v>642</v>
      </c>
      <c r="F7">
        <f t="shared" si="0"/>
        <v>1.7133956386292833E-2</v>
      </c>
      <c r="G7">
        <f t="shared" si="1"/>
        <v>1.7133956386292832</v>
      </c>
    </row>
    <row r="8" spans="1:10" x14ac:dyDescent="0.25">
      <c r="A8" t="s">
        <v>7</v>
      </c>
      <c r="B8" t="s">
        <v>24</v>
      </c>
      <c r="C8" t="s">
        <v>27</v>
      </c>
      <c r="D8">
        <v>10</v>
      </c>
      <c r="E8">
        <v>850</v>
      </c>
      <c r="F8">
        <f t="shared" si="0"/>
        <v>1.1764705882352941E-2</v>
      </c>
      <c r="G8">
        <f t="shared" si="1"/>
        <v>1.1764705882352942</v>
      </c>
    </row>
    <row r="9" spans="1:10" x14ac:dyDescent="0.25">
      <c r="A9" t="s">
        <v>8</v>
      </c>
      <c r="B9" t="s">
        <v>25</v>
      </c>
      <c r="C9" t="s">
        <v>28</v>
      </c>
      <c r="D9">
        <v>5</v>
      </c>
      <c r="E9">
        <v>889</v>
      </c>
      <c r="F9">
        <f t="shared" si="0"/>
        <v>5.6242969628796397E-3</v>
      </c>
      <c r="G9">
        <f t="shared" si="1"/>
        <v>0.56242969628796402</v>
      </c>
      <c r="H9">
        <f>AVERAGE(G9:G13)</f>
        <v>0.98721677911586414</v>
      </c>
    </row>
    <row r="10" spans="1:10" x14ac:dyDescent="0.25">
      <c r="A10" t="s">
        <v>8</v>
      </c>
      <c r="B10" t="s">
        <v>25</v>
      </c>
      <c r="C10" t="s">
        <v>28</v>
      </c>
      <c r="D10">
        <v>5</v>
      </c>
      <c r="E10">
        <v>768</v>
      </c>
      <c r="F10">
        <f t="shared" si="0"/>
        <v>6.510416666666667E-3</v>
      </c>
      <c r="G10">
        <f t="shared" si="1"/>
        <v>0.65104166666666674</v>
      </c>
    </row>
    <row r="11" spans="1:10" x14ac:dyDescent="0.25">
      <c r="A11" t="s">
        <v>8</v>
      </c>
      <c r="B11" t="s">
        <v>25</v>
      </c>
      <c r="C11" t="s">
        <v>28</v>
      </c>
      <c r="D11">
        <v>2</v>
      </c>
      <c r="E11">
        <v>535</v>
      </c>
      <c r="F11">
        <f t="shared" si="0"/>
        <v>3.7383177570093459E-3</v>
      </c>
      <c r="G11">
        <f t="shared" si="1"/>
        <v>0.37383177570093462</v>
      </c>
    </row>
    <row r="12" spans="1:10" x14ac:dyDescent="0.25">
      <c r="A12" t="s">
        <v>8</v>
      </c>
      <c r="B12" t="s">
        <v>25</v>
      </c>
      <c r="C12" t="s">
        <v>28</v>
      </c>
      <c r="D12">
        <v>12</v>
      </c>
      <c r="E12">
        <v>636</v>
      </c>
      <c r="F12">
        <f t="shared" si="0"/>
        <v>1.8867924528301886E-2</v>
      </c>
      <c r="G12">
        <f t="shared" si="1"/>
        <v>1.8867924528301887</v>
      </c>
    </row>
    <row r="13" spans="1:10" x14ac:dyDescent="0.25">
      <c r="A13" t="s">
        <v>8</v>
      </c>
      <c r="B13" t="s">
        <v>25</v>
      </c>
      <c r="C13" t="s">
        <v>28</v>
      </c>
      <c r="D13">
        <v>5</v>
      </c>
      <c r="E13">
        <v>342</v>
      </c>
      <c r="F13">
        <f t="shared" si="0"/>
        <v>1.4619883040935672E-2</v>
      </c>
      <c r="G13">
        <f t="shared" si="1"/>
        <v>1.4619883040935671</v>
      </c>
    </row>
    <row r="14" spans="1:10" x14ac:dyDescent="0.25">
      <c r="A14" t="s">
        <v>9</v>
      </c>
      <c r="B14" t="s">
        <v>24</v>
      </c>
      <c r="C14" t="s">
        <v>27</v>
      </c>
      <c r="D14">
        <v>27</v>
      </c>
      <c r="E14">
        <v>527</v>
      </c>
      <c r="F14">
        <f t="shared" si="0"/>
        <v>5.1233396584440226E-2</v>
      </c>
      <c r="G14">
        <f t="shared" si="1"/>
        <v>5.1233396584440225</v>
      </c>
      <c r="H14">
        <f>AVERAGE(G14:G18)</f>
        <v>3.6668901539110266</v>
      </c>
      <c r="I14">
        <f>AVERAGE(H14,H19,H24)</f>
        <v>4.4387649052055389</v>
      </c>
    </row>
    <row r="15" spans="1:10" x14ac:dyDescent="0.25">
      <c r="A15" t="s">
        <v>9</v>
      </c>
      <c r="B15" t="s">
        <v>24</v>
      </c>
      <c r="C15" t="s">
        <v>27</v>
      </c>
      <c r="D15">
        <v>9</v>
      </c>
      <c r="E15">
        <v>250</v>
      </c>
      <c r="F15">
        <f t="shared" si="0"/>
        <v>3.5999999999999997E-2</v>
      </c>
      <c r="G15">
        <f t="shared" si="1"/>
        <v>3.5999999999999996</v>
      </c>
    </row>
    <row r="16" spans="1:10" x14ac:dyDescent="0.25">
      <c r="A16" t="s">
        <v>9</v>
      </c>
      <c r="B16" t="s">
        <v>24</v>
      </c>
      <c r="C16" t="s">
        <v>27</v>
      </c>
      <c r="D16">
        <v>23</v>
      </c>
      <c r="E16">
        <v>504</v>
      </c>
      <c r="F16">
        <f t="shared" si="0"/>
        <v>4.5634920634920632E-2</v>
      </c>
      <c r="G16">
        <f t="shared" si="1"/>
        <v>4.5634920634920633</v>
      </c>
    </row>
    <row r="17" spans="1:8" x14ac:dyDescent="0.25">
      <c r="A17" t="s">
        <v>9</v>
      </c>
      <c r="B17" t="s">
        <v>24</v>
      </c>
      <c r="C17" t="s">
        <v>27</v>
      </c>
      <c r="D17">
        <v>13</v>
      </c>
      <c r="E17">
        <v>546</v>
      </c>
      <c r="F17">
        <f t="shared" si="0"/>
        <v>2.3809523809523808E-2</v>
      </c>
      <c r="G17">
        <f t="shared" si="1"/>
        <v>2.3809523809523809</v>
      </c>
    </row>
    <row r="18" spans="1:8" x14ac:dyDescent="0.25">
      <c r="A18" t="s">
        <v>9</v>
      </c>
      <c r="B18" t="s">
        <v>24</v>
      </c>
      <c r="C18" t="s">
        <v>27</v>
      </c>
      <c r="D18">
        <v>12</v>
      </c>
      <c r="E18">
        <v>450</v>
      </c>
      <c r="F18">
        <f t="shared" si="0"/>
        <v>2.6666666666666668E-2</v>
      </c>
      <c r="G18">
        <f t="shared" si="1"/>
        <v>2.666666666666667</v>
      </c>
    </row>
    <row r="19" spans="1:8" x14ac:dyDescent="0.25">
      <c r="A19" t="s">
        <v>10</v>
      </c>
      <c r="B19" t="s">
        <v>25</v>
      </c>
      <c r="C19" t="s">
        <v>28</v>
      </c>
      <c r="D19">
        <v>19</v>
      </c>
      <c r="E19">
        <v>657</v>
      </c>
      <c r="F19">
        <f t="shared" si="0"/>
        <v>2.8919330289193301E-2</v>
      </c>
      <c r="G19">
        <f t="shared" si="1"/>
        <v>2.8919330289193299</v>
      </c>
      <c r="H19">
        <f>AVERAGE(G19:G23)</f>
        <v>5.3110994488985943</v>
      </c>
    </row>
    <row r="20" spans="1:8" x14ac:dyDescent="0.25">
      <c r="A20" t="s">
        <v>10</v>
      </c>
      <c r="B20" t="s">
        <v>25</v>
      </c>
      <c r="C20" t="s">
        <v>28</v>
      </c>
      <c r="D20">
        <v>14</v>
      </c>
      <c r="E20">
        <v>315</v>
      </c>
      <c r="F20">
        <f t="shared" si="0"/>
        <v>4.4444444444444446E-2</v>
      </c>
      <c r="G20">
        <f t="shared" si="1"/>
        <v>4.4444444444444446</v>
      </c>
    </row>
    <row r="21" spans="1:8" x14ac:dyDescent="0.25">
      <c r="A21" t="s">
        <v>10</v>
      </c>
      <c r="B21" t="s">
        <v>25</v>
      </c>
      <c r="C21" t="s">
        <v>28</v>
      </c>
      <c r="D21">
        <v>32</v>
      </c>
      <c r="E21">
        <v>339</v>
      </c>
      <c r="F21">
        <f t="shared" si="0"/>
        <v>9.4395280235988199E-2</v>
      </c>
      <c r="G21">
        <f t="shared" si="1"/>
        <v>9.4395280235988199</v>
      </c>
    </row>
    <row r="22" spans="1:8" x14ac:dyDescent="0.25">
      <c r="A22" t="s">
        <v>10</v>
      </c>
      <c r="B22" t="s">
        <v>25</v>
      </c>
      <c r="C22" t="s">
        <v>28</v>
      </c>
      <c r="D22">
        <v>27</v>
      </c>
      <c r="E22">
        <v>496</v>
      </c>
      <c r="F22">
        <f t="shared" si="0"/>
        <v>5.4435483870967742E-2</v>
      </c>
      <c r="G22">
        <f t="shared" si="1"/>
        <v>5.443548387096774</v>
      </c>
    </row>
    <row r="23" spans="1:8" x14ac:dyDescent="0.25">
      <c r="A23" t="s">
        <v>10</v>
      </c>
      <c r="B23" t="s">
        <v>25</v>
      </c>
      <c r="C23" t="s">
        <v>28</v>
      </c>
      <c r="D23">
        <v>16</v>
      </c>
      <c r="E23">
        <v>369</v>
      </c>
      <c r="F23">
        <f t="shared" si="0"/>
        <v>4.3360433604336043E-2</v>
      </c>
      <c r="G23">
        <f t="shared" si="1"/>
        <v>4.3360433604336039</v>
      </c>
    </row>
    <row r="24" spans="1:8" x14ac:dyDescent="0.25">
      <c r="A24" t="s">
        <v>11</v>
      </c>
      <c r="B24" t="s">
        <v>26</v>
      </c>
      <c r="C24" t="s">
        <v>28</v>
      </c>
      <c r="D24">
        <v>17</v>
      </c>
      <c r="E24">
        <v>328</v>
      </c>
      <c r="F24">
        <f t="shared" si="0"/>
        <v>5.1829268292682924E-2</v>
      </c>
      <c r="G24">
        <f t="shared" si="1"/>
        <v>5.1829268292682924</v>
      </c>
      <c r="H24">
        <f>AVERAGE(G24:G28)</f>
        <v>4.338305112806994</v>
      </c>
    </row>
    <row r="25" spans="1:8" x14ac:dyDescent="0.25">
      <c r="A25" t="s">
        <v>11</v>
      </c>
      <c r="B25" t="s">
        <v>26</v>
      </c>
      <c r="C25" t="s">
        <v>28</v>
      </c>
      <c r="D25">
        <v>22</v>
      </c>
      <c r="E25">
        <v>498</v>
      </c>
      <c r="F25">
        <f t="shared" si="0"/>
        <v>4.4176706827309238E-2</v>
      </c>
      <c r="G25">
        <f t="shared" si="1"/>
        <v>4.4176706827309236</v>
      </c>
    </row>
    <row r="26" spans="1:8" x14ac:dyDescent="0.25">
      <c r="A26" t="s">
        <v>11</v>
      </c>
      <c r="B26" t="s">
        <v>26</v>
      </c>
      <c r="C26" t="s">
        <v>28</v>
      </c>
      <c r="D26">
        <v>32</v>
      </c>
      <c r="E26">
        <v>744</v>
      </c>
      <c r="F26">
        <f t="shared" si="0"/>
        <v>4.3010752688172046E-2</v>
      </c>
      <c r="G26">
        <f t="shared" si="1"/>
        <v>4.3010752688172049</v>
      </c>
    </row>
    <row r="27" spans="1:8" x14ac:dyDescent="0.25">
      <c r="A27" t="s">
        <v>11</v>
      </c>
      <c r="B27" t="s">
        <v>26</v>
      </c>
      <c r="C27" t="s">
        <v>28</v>
      </c>
      <c r="D27">
        <v>23</v>
      </c>
      <c r="E27">
        <v>490</v>
      </c>
      <c r="F27">
        <f t="shared" si="0"/>
        <v>4.6938775510204082E-2</v>
      </c>
      <c r="G27">
        <f t="shared" si="1"/>
        <v>4.6938775510204085</v>
      </c>
    </row>
    <row r="28" spans="1:8" x14ac:dyDescent="0.25">
      <c r="A28" t="s">
        <v>11</v>
      </c>
      <c r="B28" t="s">
        <v>26</v>
      </c>
      <c r="C28" t="s">
        <v>28</v>
      </c>
      <c r="D28">
        <v>10</v>
      </c>
      <c r="E28">
        <v>323</v>
      </c>
      <c r="F28">
        <f t="shared" si="0"/>
        <v>3.0959752321981424E-2</v>
      </c>
      <c r="G28">
        <f t="shared" si="1"/>
        <v>3.0959752321981426</v>
      </c>
    </row>
    <row r="29" spans="1:8" x14ac:dyDescent="0.25">
      <c r="A29" t="s">
        <v>12</v>
      </c>
      <c r="B29" t="s">
        <v>24</v>
      </c>
      <c r="C29" t="s">
        <v>27</v>
      </c>
      <c r="D29">
        <v>0</v>
      </c>
      <c r="E29">
        <v>548</v>
      </c>
      <c r="F29">
        <f t="shared" si="0"/>
        <v>0</v>
      </c>
    </row>
    <row r="30" spans="1:8" x14ac:dyDescent="0.25">
      <c r="A30" t="s">
        <v>12</v>
      </c>
      <c r="B30" t="s">
        <v>24</v>
      </c>
      <c r="C30" t="s">
        <v>27</v>
      </c>
      <c r="D30">
        <v>0</v>
      </c>
      <c r="E30">
        <v>669</v>
      </c>
      <c r="F30">
        <f t="shared" si="0"/>
        <v>0</v>
      </c>
    </row>
    <row r="31" spans="1:8" x14ac:dyDescent="0.25">
      <c r="A31" t="s">
        <v>12</v>
      </c>
      <c r="B31" t="s">
        <v>24</v>
      </c>
      <c r="C31" t="s">
        <v>27</v>
      </c>
      <c r="D31">
        <v>0</v>
      </c>
      <c r="E31">
        <v>428</v>
      </c>
      <c r="F31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Props1.xml><?xml version="1.0" encoding="utf-8"?>
<ds:datastoreItem xmlns:ds="http://schemas.openxmlformats.org/officeDocument/2006/customXml" ds:itemID="{C7981098-C596-4DD3-AD43-D60790D54EE8}"/>
</file>

<file path=customXml/itemProps2.xml><?xml version="1.0" encoding="utf-8"?>
<ds:datastoreItem xmlns:ds="http://schemas.openxmlformats.org/officeDocument/2006/customXml" ds:itemID="{F33BAD76-E4AC-4B22-B5A4-A0258BB155D9}"/>
</file>

<file path=customXml/itemProps3.xml><?xml version="1.0" encoding="utf-8"?>
<ds:datastoreItem xmlns:ds="http://schemas.openxmlformats.org/officeDocument/2006/customXml" ds:itemID="{606832C1-A725-45DF-A66C-55B77F7074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cortex</vt:lpstr>
      <vt:lpstr>cerebellum</vt:lpstr>
      <vt:lpstr>hippocampus</vt:lpstr>
    </vt:vector>
  </TitlesOfParts>
  <Company>Duke University School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 Surgery</dc:creator>
  <cp:lastModifiedBy>Duke Surgery</cp:lastModifiedBy>
  <dcterms:created xsi:type="dcterms:W3CDTF">2021-05-05T14:27:33Z</dcterms:created>
  <dcterms:modified xsi:type="dcterms:W3CDTF">2021-09-16T18:24:19Z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