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tjg34\Box\Asokan Lab\AA\Grants\UH3 Round 2\toolkit data dump\data\"/>
    </mc:Choice>
  </mc:AlternateContent>
  <xr:revisionPtr revIDLastSave="0" documentId="13_ncr:1_{BCC57D37-3ADC-42E0-92D7-19AA0CED7232}" xr6:coauthVersionLast="3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ata analysis method" sheetId="26" r:id="rId1"/>
    <sheet name="std curve" sheetId="5" r:id="rId2"/>
    <sheet name="1e10vg" sheetId="13" r:id="rId3"/>
    <sheet name="1e11vg" sheetId="24" r:id="rId4"/>
    <sheet name="1e12vg" sheetId="2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6" l="1"/>
  <c r="X3" i="25" l="1"/>
  <c r="X4" i="25"/>
  <c r="X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2" i="25"/>
  <c r="C2" i="25"/>
  <c r="AG21" i="24" l="1"/>
  <c r="AP21" i="24" s="1"/>
  <c r="AP75" i="24"/>
  <c r="AP72" i="24"/>
  <c r="AP69" i="24"/>
  <c r="AP66" i="24"/>
  <c r="AP63" i="24"/>
  <c r="AP60" i="24"/>
  <c r="AP57" i="24"/>
  <c r="AP54" i="24"/>
  <c r="AP51" i="24"/>
  <c r="AP48" i="24"/>
  <c r="AP45" i="24"/>
  <c r="AP42" i="24"/>
  <c r="AP39" i="24"/>
  <c r="AP36" i="24"/>
  <c r="AP33" i="24"/>
  <c r="AP30" i="24"/>
  <c r="AP27" i="24"/>
  <c r="AP24" i="24"/>
  <c r="AP18" i="24"/>
  <c r="AP15" i="24"/>
  <c r="AN75" i="24"/>
  <c r="AN66" i="24"/>
  <c r="AN39" i="24"/>
  <c r="AN18" i="24"/>
  <c r="AN15" i="24"/>
  <c r="AN21" i="24"/>
  <c r="V75" i="24"/>
  <c r="X75" i="24" s="1"/>
  <c r="X72" i="24"/>
  <c r="X69" i="24"/>
  <c r="X66" i="24"/>
  <c r="X63" i="24"/>
  <c r="X60" i="24"/>
  <c r="X57" i="24"/>
  <c r="X54" i="24"/>
  <c r="X51" i="24"/>
  <c r="X48" i="24"/>
  <c r="X45" i="24"/>
  <c r="X42" i="24"/>
  <c r="X39" i="24"/>
  <c r="X36" i="24"/>
  <c r="X33" i="24"/>
  <c r="X30" i="24"/>
  <c r="X27" i="24"/>
  <c r="X24" i="24"/>
  <c r="X21" i="24"/>
  <c r="X18" i="24"/>
  <c r="X15" i="24"/>
  <c r="AL77" i="24" l="1"/>
  <c r="AM77" i="24" s="1"/>
  <c r="AL76" i="24"/>
  <c r="AM76" i="24" s="1"/>
  <c r="AL75" i="24"/>
  <c r="AM75" i="24" s="1"/>
  <c r="AM74" i="24"/>
  <c r="AL74" i="24"/>
  <c r="AL73" i="24"/>
  <c r="AM73" i="24" s="1"/>
  <c r="AL72" i="24"/>
  <c r="AM72" i="24" s="1"/>
  <c r="AL71" i="24"/>
  <c r="AM71" i="24" s="1"/>
  <c r="AL70" i="24"/>
  <c r="AM70" i="24" s="1"/>
  <c r="AM69" i="24"/>
  <c r="AN69" i="24" s="1"/>
  <c r="AL69" i="24"/>
  <c r="AL68" i="24"/>
  <c r="AM68" i="24" s="1"/>
  <c r="AL67" i="24"/>
  <c r="AM67" i="24" s="1"/>
  <c r="AL66" i="24"/>
  <c r="AM66" i="24" s="1"/>
  <c r="AL65" i="24"/>
  <c r="AM65" i="24" s="1"/>
  <c r="AL64" i="24"/>
  <c r="AM64" i="24" s="1"/>
  <c r="AM63" i="24"/>
  <c r="AL63" i="24"/>
  <c r="AL62" i="24"/>
  <c r="AM62" i="24" s="1"/>
  <c r="AM61" i="24"/>
  <c r="AL61" i="24"/>
  <c r="AM60" i="24"/>
  <c r="AL60" i="24"/>
  <c r="AL59" i="24"/>
  <c r="AM59" i="24" s="1"/>
  <c r="AL58" i="24"/>
  <c r="AM58" i="24" s="1"/>
  <c r="AM57" i="24"/>
  <c r="AL57" i="24"/>
  <c r="AL56" i="24"/>
  <c r="AM56" i="24" s="1"/>
  <c r="AM55" i="24"/>
  <c r="AL55" i="24"/>
  <c r="AL54" i="24"/>
  <c r="AM54" i="24" s="1"/>
  <c r="AM53" i="24"/>
  <c r="AL53" i="24"/>
  <c r="AL52" i="24"/>
  <c r="AM52" i="24" s="1"/>
  <c r="AL51" i="24"/>
  <c r="AM51" i="24" s="1"/>
  <c r="AM50" i="24"/>
  <c r="AL50" i="24"/>
  <c r="AL49" i="24"/>
  <c r="AM49" i="24" s="1"/>
  <c r="AL48" i="24"/>
  <c r="AM48" i="24" s="1"/>
  <c r="AN48" i="24" s="1"/>
  <c r="AL47" i="24"/>
  <c r="AM47" i="24" s="1"/>
  <c r="AM46" i="24"/>
  <c r="AL46" i="24"/>
  <c r="AL45" i="24"/>
  <c r="AM45" i="24" s="1"/>
  <c r="AM44" i="24"/>
  <c r="AL44" i="24"/>
  <c r="AL43" i="24"/>
  <c r="AM43" i="24" s="1"/>
  <c r="AL42" i="24"/>
  <c r="AM42" i="24" s="1"/>
  <c r="AL41" i="24"/>
  <c r="AM41" i="24" s="1"/>
  <c r="AL40" i="24"/>
  <c r="AM40" i="24" s="1"/>
  <c r="AM39" i="24"/>
  <c r="AL39" i="24"/>
  <c r="AL38" i="24"/>
  <c r="AM38" i="24" s="1"/>
  <c r="AM37" i="24"/>
  <c r="AL37" i="24"/>
  <c r="AM36" i="24"/>
  <c r="AL36" i="24"/>
  <c r="AL35" i="24"/>
  <c r="AM35" i="24" s="1"/>
  <c r="AL34" i="24"/>
  <c r="AM34" i="24" s="1"/>
  <c r="AM33" i="24"/>
  <c r="AL33" i="24"/>
  <c r="AL32" i="24"/>
  <c r="AM32" i="24" s="1"/>
  <c r="AM31" i="24"/>
  <c r="AL31" i="24"/>
  <c r="AL30" i="24"/>
  <c r="AM30" i="24" s="1"/>
  <c r="AL29" i="24"/>
  <c r="AM29" i="24" s="1"/>
  <c r="AL28" i="24"/>
  <c r="AM28" i="24" s="1"/>
  <c r="AL27" i="24"/>
  <c r="AM27" i="24" s="1"/>
  <c r="AL26" i="24"/>
  <c r="AM26" i="24" s="1"/>
  <c r="AL25" i="24"/>
  <c r="AM25" i="24" s="1"/>
  <c r="AL24" i="24"/>
  <c r="AM24" i="24" s="1"/>
  <c r="AL23" i="24"/>
  <c r="AM23" i="24" s="1"/>
  <c r="AM22" i="24"/>
  <c r="AL22" i="24"/>
  <c r="AL21" i="24"/>
  <c r="AM21" i="24" s="1"/>
  <c r="AL20" i="24"/>
  <c r="AM20" i="24" s="1"/>
  <c r="AL19" i="24"/>
  <c r="AM19" i="24" s="1"/>
  <c r="AL18" i="24"/>
  <c r="AM18" i="24" s="1"/>
  <c r="AM17" i="24"/>
  <c r="AL17" i="24"/>
  <c r="AL16" i="24"/>
  <c r="AM16" i="24" s="1"/>
  <c r="AL15" i="24"/>
  <c r="AM15" i="24" s="1"/>
  <c r="AM14" i="24"/>
  <c r="AL14" i="24"/>
  <c r="AL13" i="24"/>
  <c r="AM13" i="24" s="1"/>
  <c r="AM12" i="24"/>
  <c r="AL12" i="24"/>
  <c r="AL11" i="24"/>
  <c r="AM11" i="24" s="1"/>
  <c r="AL10" i="24"/>
  <c r="AM10" i="24" s="1"/>
  <c r="AL9" i="24"/>
  <c r="AM9" i="24" s="1"/>
  <c r="AL8" i="24"/>
  <c r="AM8" i="24" s="1"/>
  <c r="AL7" i="24"/>
  <c r="AM7" i="24" s="1"/>
  <c r="AM6" i="24"/>
  <c r="AL6" i="24"/>
  <c r="AL5" i="24"/>
  <c r="AM5" i="24" s="1"/>
  <c r="AM4" i="24"/>
  <c r="AL4" i="24"/>
  <c r="AL3" i="24"/>
  <c r="AM3" i="24" s="1"/>
  <c r="T3" i="24"/>
  <c r="U3" i="24" s="1"/>
  <c r="T4" i="24"/>
  <c r="U4" i="24" s="1"/>
  <c r="T5" i="24"/>
  <c r="U5" i="24"/>
  <c r="T6" i="24"/>
  <c r="U6" i="24" s="1"/>
  <c r="T7" i="24"/>
  <c r="U7" i="24" s="1"/>
  <c r="T8" i="24"/>
  <c r="U8" i="24" s="1"/>
  <c r="T9" i="24"/>
  <c r="U9" i="24"/>
  <c r="T10" i="24"/>
  <c r="U10" i="24" s="1"/>
  <c r="T11" i="24"/>
  <c r="U11" i="24"/>
  <c r="T12" i="24"/>
  <c r="U12" i="24" s="1"/>
  <c r="T13" i="24"/>
  <c r="U13" i="24"/>
  <c r="T14" i="24"/>
  <c r="U14" i="24" s="1"/>
  <c r="T15" i="24"/>
  <c r="U15" i="24" s="1"/>
  <c r="T16" i="24"/>
  <c r="U16" i="24" s="1"/>
  <c r="T17" i="24"/>
  <c r="U17" i="24"/>
  <c r="T18" i="24"/>
  <c r="U18" i="24" s="1"/>
  <c r="T19" i="24"/>
  <c r="U19" i="24" s="1"/>
  <c r="T20" i="24"/>
  <c r="U20" i="24"/>
  <c r="T21" i="24"/>
  <c r="U21" i="24" s="1"/>
  <c r="T22" i="24"/>
  <c r="U22" i="24"/>
  <c r="T23" i="24"/>
  <c r="U23" i="24" s="1"/>
  <c r="T24" i="24"/>
  <c r="U24" i="24"/>
  <c r="T25" i="24"/>
  <c r="U25" i="24" s="1"/>
  <c r="T26" i="24"/>
  <c r="U26" i="24" s="1"/>
  <c r="T27" i="24"/>
  <c r="U27" i="24" s="1"/>
  <c r="T28" i="24"/>
  <c r="U28" i="24" s="1"/>
  <c r="T29" i="24"/>
  <c r="U29" i="24" s="1"/>
  <c r="T30" i="24"/>
  <c r="U30" i="24" s="1"/>
  <c r="T31" i="24"/>
  <c r="U31" i="24"/>
  <c r="T32" i="24"/>
  <c r="U32" i="24" s="1"/>
  <c r="T33" i="24"/>
  <c r="U33" i="24"/>
  <c r="T34" i="24"/>
  <c r="U34" i="24" s="1"/>
  <c r="T35" i="24"/>
  <c r="U35" i="24" s="1"/>
  <c r="T36" i="24"/>
  <c r="U36" i="24"/>
  <c r="T37" i="24"/>
  <c r="U37" i="24" s="1"/>
  <c r="T38" i="24"/>
  <c r="U38" i="24"/>
  <c r="T39" i="24"/>
  <c r="U39" i="24" s="1"/>
  <c r="T40" i="24"/>
  <c r="U40" i="24" s="1"/>
  <c r="T41" i="24"/>
  <c r="U41" i="24"/>
  <c r="T42" i="24"/>
  <c r="U42" i="24" s="1"/>
  <c r="T43" i="24"/>
  <c r="U43" i="24" s="1"/>
  <c r="T44" i="24"/>
  <c r="U44" i="24" s="1"/>
  <c r="T45" i="24"/>
  <c r="U45" i="24"/>
  <c r="T46" i="24"/>
  <c r="U46" i="24" s="1"/>
  <c r="T47" i="24"/>
  <c r="U47" i="24" s="1"/>
  <c r="T48" i="24"/>
  <c r="U48" i="24"/>
  <c r="T49" i="24"/>
  <c r="U49" i="24" s="1"/>
  <c r="T50" i="24"/>
  <c r="U50" i="24"/>
  <c r="T51" i="24"/>
  <c r="U51" i="24" s="1"/>
  <c r="T52" i="24"/>
  <c r="U52" i="24" s="1"/>
  <c r="T53" i="24"/>
  <c r="U53" i="24" s="1"/>
  <c r="T54" i="24"/>
  <c r="U54" i="24" s="1"/>
  <c r="T55" i="24"/>
  <c r="U55" i="24" s="1"/>
  <c r="T56" i="24"/>
  <c r="U56" i="24" s="1"/>
  <c r="T57" i="24"/>
  <c r="U57" i="24"/>
  <c r="T58" i="24"/>
  <c r="U58" i="24" s="1"/>
  <c r="T59" i="24"/>
  <c r="U59" i="24" s="1"/>
  <c r="T60" i="24"/>
  <c r="U60" i="24" s="1"/>
  <c r="T61" i="24"/>
  <c r="U61" i="24" s="1"/>
  <c r="T62" i="24"/>
  <c r="U62" i="24" s="1"/>
  <c r="T63" i="24"/>
  <c r="U63" i="24"/>
  <c r="T64" i="24"/>
  <c r="U64" i="24" s="1"/>
  <c r="T65" i="24"/>
  <c r="U65" i="24" s="1"/>
  <c r="T66" i="24"/>
  <c r="U66" i="24" s="1"/>
  <c r="T67" i="24"/>
  <c r="U67" i="24" s="1"/>
  <c r="T68" i="24"/>
  <c r="U68" i="24"/>
  <c r="T69" i="24"/>
  <c r="U69" i="24" s="1"/>
  <c r="T70" i="24"/>
  <c r="U70" i="24" s="1"/>
  <c r="T71" i="24"/>
  <c r="U71" i="24" s="1"/>
  <c r="T72" i="24"/>
  <c r="U72" i="24" s="1"/>
  <c r="T73" i="24"/>
  <c r="U73" i="24" s="1"/>
  <c r="T74" i="24"/>
  <c r="U74" i="24" s="1"/>
  <c r="T75" i="24"/>
  <c r="U75" i="24" s="1"/>
  <c r="T76" i="24"/>
  <c r="U76" i="24" s="1"/>
  <c r="T77" i="24"/>
  <c r="U77" i="24" s="1"/>
  <c r="AL59" i="13"/>
  <c r="AM59" i="13" s="1"/>
  <c r="AL58" i="13"/>
  <c r="AM58" i="13" s="1"/>
  <c r="AL57" i="13"/>
  <c r="AM57" i="13" s="1"/>
  <c r="AL56" i="13"/>
  <c r="AM56" i="13" s="1"/>
  <c r="AL55" i="13"/>
  <c r="AM55" i="13" s="1"/>
  <c r="AL54" i="13"/>
  <c r="AM54" i="13" s="1"/>
  <c r="AL53" i="13"/>
  <c r="AM53" i="13" s="1"/>
  <c r="AL52" i="13"/>
  <c r="AM52" i="13" s="1"/>
  <c r="AL51" i="13"/>
  <c r="AM51" i="13" s="1"/>
  <c r="AL50" i="13"/>
  <c r="AM50" i="13" s="1"/>
  <c r="AL49" i="13"/>
  <c r="AM49" i="13" s="1"/>
  <c r="AL48" i="13"/>
  <c r="AM48" i="13" s="1"/>
  <c r="AL47" i="13"/>
  <c r="AM47" i="13" s="1"/>
  <c r="AL46" i="13"/>
  <c r="AM46" i="13" s="1"/>
  <c r="AL45" i="13"/>
  <c r="AM45" i="13" s="1"/>
  <c r="AN45" i="13" s="1"/>
  <c r="AL44" i="13"/>
  <c r="AM44" i="13" s="1"/>
  <c r="AL43" i="13"/>
  <c r="AM43" i="13" s="1"/>
  <c r="AL42" i="13"/>
  <c r="AM42" i="13" s="1"/>
  <c r="AL41" i="13"/>
  <c r="AM41" i="13" s="1"/>
  <c r="AL40" i="13"/>
  <c r="AM40" i="13" s="1"/>
  <c r="AL39" i="13"/>
  <c r="AM39" i="13" s="1"/>
  <c r="AL38" i="13"/>
  <c r="AM38" i="13" s="1"/>
  <c r="AL37" i="13"/>
  <c r="AM37" i="13" s="1"/>
  <c r="AL36" i="13"/>
  <c r="AM36" i="13" s="1"/>
  <c r="AL35" i="13"/>
  <c r="AM35" i="13" s="1"/>
  <c r="AL34" i="13"/>
  <c r="AM34" i="13" s="1"/>
  <c r="AL33" i="13"/>
  <c r="AM33" i="13" s="1"/>
  <c r="AL32" i="13"/>
  <c r="AM32" i="13" s="1"/>
  <c r="AL31" i="13"/>
  <c r="AM31" i="13" s="1"/>
  <c r="AL30" i="13"/>
  <c r="AM30" i="13" s="1"/>
  <c r="AL29" i="13"/>
  <c r="AM29" i="13" s="1"/>
  <c r="AL28" i="13"/>
  <c r="AM28" i="13" s="1"/>
  <c r="AL27" i="13"/>
  <c r="AM27" i="13" s="1"/>
  <c r="AL26" i="13"/>
  <c r="AM26" i="13" s="1"/>
  <c r="AL25" i="13"/>
  <c r="AM25" i="13" s="1"/>
  <c r="AL24" i="13"/>
  <c r="AM24" i="13" s="1"/>
  <c r="AL23" i="13"/>
  <c r="AM23" i="13" s="1"/>
  <c r="AL22" i="13"/>
  <c r="AM22" i="13" s="1"/>
  <c r="AL21" i="13"/>
  <c r="AM21" i="13" s="1"/>
  <c r="AL20" i="13"/>
  <c r="AM20" i="13" s="1"/>
  <c r="AL19" i="13"/>
  <c r="AM19" i="13" s="1"/>
  <c r="AL18" i="13"/>
  <c r="AM18" i="13" s="1"/>
  <c r="AL17" i="13"/>
  <c r="AM17" i="13" s="1"/>
  <c r="AL16" i="13"/>
  <c r="AM16" i="13" s="1"/>
  <c r="AL15" i="13"/>
  <c r="AM15" i="13" s="1"/>
  <c r="AL14" i="13"/>
  <c r="AM14" i="13" s="1"/>
  <c r="AL13" i="13"/>
  <c r="AM13" i="13" s="1"/>
  <c r="AL12" i="13"/>
  <c r="AM12" i="13" s="1"/>
  <c r="AL11" i="13"/>
  <c r="AM11" i="13" s="1"/>
  <c r="AL10" i="13"/>
  <c r="AM10" i="13" s="1"/>
  <c r="AL9" i="13"/>
  <c r="AM9" i="13" s="1"/>
  <c r="AL8" i="13"/>
  <c r="AM8" i="13" s="1"/>
  <c r="AL7" i="13"/>
  <c r="AM7" i="13" s="1"/>
  <c r="AL6" i="13"/>
  <c r="AM6" i="13" s="1"/>
  <c r="AL5" i="13"/>
  <c r="AM5" i="13" s="1"/>
  <c r="AL4" i="13"/>
  <c r="AM4" i="13" s="1"/>
  <c r="AL3" i="13"/>
  <c r="AM3" i="13" s="1"/>
  <c r="T68" i="13"/>
  <c r="U68" i="13" s="1"/>
  <c r="T67" i="13"/>
  <c r="U67" i="13" s="1"/>
  <c r="T66" i="13"/>
  <c r="U66" i="13" s="1"/>
  <c r="T65" i="13"/>
  <c r="U65" i="13" s="1"/>
  <c r="T64" i="13"/>
  <c r="U64" i="13" s="1"/>
  <c r="T63" i="13"/>
  <c r="U63" i="13" s="1"/>
  <c r="T62" i="13"/>
  <c r="U62" i="13" s="1"/>
  <c r="T61" i="13"/>
  <c r="U61" i="13" s="1"/>
  <c r="T60" i="13"/>
  <c r="U60" i="13" s="1"/>
  <c r="T59" i="13"/>
  <c r="U59" i="13" s="1"/>
  <c r="T58" i="13"/>
  <c r="U58" i="13" s="1"/>
  <c r="T57" i="13"/>
  <c r="U57" i="13" s="1"/>
  <c r="T56" i="13"/>
  <c r="U56" i="13" s="1"/>
  <c r="T55" i="13"/>
  <c r="U55" i="13" s="1"/>
  <c r="T54" i="13"/>
  <c r="U54" i="13" s="1"/>
  <c r="T53" i="13"/>
  <c r="U53" i="13" s="1"/>
  <c r="T52" i="13"/>
  <c r="U52" i="13" s="1"/>
  <c r="T51" i="13"/>
  <c r="U51" i="13" s="1"/>
  <c r="T50" i="13"/>
  <c r="U50" i="13" s="1"/>
  <c r="T49" i="13"/>
  <c r="U49" i="13" s="1"/>
  <c r="T48" i="13"/>
  <c r="U48" i="13" s="1"/>
  <c r="T47" i="13"/>
  <c r="U47" i="13" s="1"/>
  <c r="T46" i="13"/>
  <c r="U46" i="13" s="1"/>
  <c r="T45" i="13"/>
  <c r="U45" i="13" s="1"/>
  <c r="T44" i="13"/>
  <c r="U44" i="13" s="1"/>
  <c r="T43" i="13"/>
  <c r="U43" i="13" s="1"/>
  <c r="T42" i="13"/>
  <c r="U42" i="13" s="1"/>
  <c r="T41" i="13"/>
  <c r="U41" i="13" s="1"/>
  <c r="T40" i="13"/>
  <c r="U40" i="13" s="1"/>
  <c r="T39" i="13"/>
  <c r="U39" i="13" s="1"/>
  <c r="T38" i="13"/>
  <c r="U38" i="13" s="1"/>
  <c r="T37" i="13"/>
  <c r="U37" i="13" s="1"/>
  <c r="T36" i="13"/>
  <c r="U36" i="13" s="1"/>
  <c r="T35" i="13"/>
  <c r="U35" i="13" s="1"/>
  <c r="T34" i="13"/>
  <c r="U34" i="13" s="1"/>
  <c r="T33" i="13"/>
  <c r="U33" i="13" s="1"/>
  <c r="T32" i="13"/>
  <c r="U32" i="13" s="1"/>
  <c r="T31" i="13"/>
  <c r="U31" i="13" s="1"/>
  <c r="T30" i="13"/>
  <c r="U30" i="13" s="1"/>
  <c r="T29" i="13"/>
  <c r="U29" i="13" s="1"/>
  <c r="T28" i="13"/>
  <c r="U28" i="13" s="1"/>
  <c r="T27" i="13"/>
  <c r="U27" i="13" s="1"/>
  <c r="T26" i="13"/>
  <c r="U26" i="13" s="1"/>
  <c r="T25" i="13"/>
  <c r="U25" i="13" s="1"/>
  <c r="T24" i="13"/>
  <c r="U24" i="13" s="1"/>
  <c r="T23" i="13"/>
  <c r="U23" i="13" s="1"/>
  <c r="T22" i="13"/>
  <c r="U22" i="13" s="1"/>
  <c r="T21" i="13"/>
  <c r="U21" i="13" s="1"/>
  <c r="T20" i="13"/>
  <c r="U20" i="13" s="1"/>
  <c r="T19" i="13"/>
  <c r="U19" i="13" s="1"/>
  <c r="T18" i="13"/>
  <c r="U18" i="13" s="1"/>
  <c r="T17" i="13"/>
  <c r="U17" i="13" s="1"/>
  <c r="T16" i="13"/>
  <c r="U16" i="13" s="1"/>
  <c r="T15" i="13"/>
  <c r="U15" i="13" s="1"/>
  <c r="T14" i="13"/>
  <c r="U14" i="13" s="1"/>
  <c r="T13" i="13"/>
  <c r="U13" i="13" s="1"/>
  <c r="T12" i="13"/>
  <c r="U12" i="13" s="1"/>
  <c r="T11" i="13"/>
  <c r="U11" i="13" s="1"/>
  <c r="T10" i="13"/>
  <c r="U10" i="13" s="1"/>
  <c r="T9" i="13"/>
  <c r="U9" i="13" s="1"/>
  <c r="T8" i="13"/>
  <c r="U8" i="13" s="1"/>
  <c r="T7" i="13"/>
  <c r="U7" i="13" s="1"/>
  <c r="T6" i="13"/>
  <c r="U6" i="13" s="1"/>
  <c r="T5" i="13"/>
  <c r="U5" i="13" s="1"/>
  <c r="T4" i="13"/>
  <c r="U4" i="13" s="1"/>
  <c r="T3" i="13"/>
  <c r="U3" i="13" s="1"/>
  <c r="AN48" i="13" l="1"/>
  <c r="AN39" i="13"/>
  <c r="V48" i="13"/>
  <c r="V63" i="13"/>
  <c r="AN27" i="13"/>
  <c r="V15" i="13"/>
  <c r="AN36" i="24"/>
  <c r="AN60" i="24"/>
  <c r="AN63" i="24"/>
  <c r="AN54" i="24"/>
  <c r="AN51" i="24"/>
  <c r="V21" i="24"/>
  <c r="AN24" i="24"/>
  <c r="AN33" i="24"/>
  <c r="AN42" i="24"/>
  <c r="AN57" i="24"/>
  <c r="AN72" i="24"/>
  <c r="AN45" i="24"/>
  <c r="AN27" i="24"/>
  <c r="AN30" i="24"/>
  <c r="V18" i="24"/>
  <c r="AN18" i="13"/>
  <c r="AN21" i="13"/>
  <c r="V66" i="24"/>
  <c r="V57" i="24"/>
  <c r="V45" i="24"/>
  <c r="V33" i="24"/>
  <c r="V24" i="24"/>
  <c r="V33" i="13"/>
  <c r="V39" i="13"/>
  <c r="V42" i="13"/>
  <c r="AN54" i="13"/>
  <c r="AN57" i="13"/>
  <c r="V60" i="24"/>
  <c r="V27" i="24"/>
  <c r="V72" i="24"/>
  <c r="V48" i="24"/>
  <c r="V36" i="24"/>
  <c r="V27" i="13"/>
  <c r="V30" i="13"/>
  <c r="V36" i="13"/>
  <c r="AN36" i="13"/>
  <c r="AN42" i="13"/>
  <c r="V54" i="24"/>
  <c r="V42" i="24"/>
  <c r="V30" i="24"/>
  <c r="V15" i="24"/>
  <c r="V51" i="24"/>
  <c r="V69" i="24"/>
  <c r="V39" i="24"/>
  <c r="V63" i="24"/>
  <c r="AN15" i="13"/>
  <c r="AN51" i="13"/>
  <c r="AN24" i="13"/>
  <c r="AN30" i="13"/>
  <c r="AN33" i="13"/>
  <c r="V21" i="13"/>
  <c r="V18" i="13"/>
  <c r="V24" i="13"/>
  <c r="V57" i="13"/>
  <c r="V66" i="13"/>
  <c r="V45" i="13"/>
  <c r="V51" i="13"/>
  <c r="V54" i="13"/>
  <c r="V60" i="13"/>
  <c r="G4" i="24" l="1"/>
  <c r="AE77" i="24"/>
  <c r="AF77" i="24" s="1"/>
  <c r="M77" i="24"/>
  <c r="N77" i="24" s="1"/>
  <c r="AE76" i="24"/>
  <c r="AF76" i="24" s="1"/>
  <c r="M76" i="24"/>
  <c r="N76" i="24" s="1"/>
  <c r="AE75" i="24"/>
  <c r="AF75" i="24" s="1"/>
  <c r="M75" i="24"/>
  <c r="N75" i="24" s="1"/>
  <c r="AE74" i="24"/>
  <c r="AF74" i="24" s="1"/>
  <c r="M74" i="24"/>
  <c r="N74" i="24" s="1"/>
  <c r="AE73" i="24"/>
  <c r="AF73" i="24" s="1"/>
  <c r="M73" i="24"/>
  <c r="N73" i="24" s="1"/>
  <c r="AF72" i="24"/>
  <c r="AG72" i="24" s="1"/>
  <c r="AE72" i="24"/>
  <c r="M72" i="24"/>
  <c r="N72" i="24" s="1"/>
  <c r="AE71" i="24"/>
  <c r="AF71" i="24" s="1"/>
  <c r="M71" i="24"/>
  <c r="N71" i="24" s="1"/>
  <c r="AE70" i="24"/>
  <c r="AF70" i="24" s="1"/>
  <c r="M70" i="24"/>
  <c r="N70" i="24" s="1"/>
  <c r="AE69" i="24"/>
  <c r="AF69" i="24" s="1"/>
  <c r="M69" i="24"/>
  <c r="N69" i="24" s="1"/>
  <c r="O69" i="24" s="1"/>
  <c r="AE68" i="24"/>
  <c r="AF68" i="24" s="1"/>
  <c r="M68" i="24"/>
  <c r="N68" i="24" s="1"/>
  <c r="AE67" i="24"/>
  <c r="AF67" i="24" s="1"/>
  <c r="M67" i="24"/>
  <c r="N67" i="24" s="1"/>
  <c r="AE66" i="24"/>
  <c r="AF66" i="24" s="1"/>
  <c r="M66" i="24"/>
  <c r="N66" i="24" s="1"/>
  <c r="AE65" i="24"/>
  <c r="AF65" i="24" s="1"/>
  <c r="M65" i="24"/>
  <c r="N65" i="24" s="1"/>
  <c r="AE64" i="24"/>
  <c r="AF64" i="24" s="1"/>
  <c r="M64" i="24"/>
  <c r="N64" i="24" s="1"/>
  <c r="AE63" i="24"/>
  <c r="AF63" i="24" s="1"/>
  <c r="M63" i="24"/>
  <c r="N63" i="24" s="1"/>
  <c r="AE62" i="24"/>
  <c r="AF62" i="24" s="1"/>
  <c r="M62" i="24"/>
  <c r="N62" i="24" s="1"/>
  <c r="AE61" i="24"/>
  <c r="AF61" i="24" s="1"/>
  <c r="M61" i="24"/>
  <c r="N61" i="24" s="1"/>
  <c r="AE60" i="24"/>
  <c r="AF60" i="24" s="1"/>
  <c r="M60" i="24"/>
  <c r="N60" i="24" s="1"/>
  <c r="AF59" i="24"/>
  <c r="AE59" i="24"/>
  <c r="M59" i="24"/>
  <c r="N59" i="24" s="1"/>
  <c r="AE58" i="24"/>
  <c r="AF58" i="24" s="1"/>
  <c r="M58" i="24"/>
  <c r="N58" i="24" s="1"/>
  <c r="AE57" i="24"/>
  <c r="AF57" i="24" s="1"/>
  <c r="M57" i="24"/>
  <c r="N57" i="24" s="1"/>
  <c r="AE56" i="24"/>
  <c r="AF56" i="24" s="1"/>
  <c r="N56" i="24"/>
  <c r="M56" i="24"/>
  <c r="AE55" i="24"/>
  <c r="AF55" i="24" s="1"/>
  <c r="M55" i="24"/>
  <c r="N55" i="24" s="1"/>
  <c r="AE54" i="24"/>
  <c r="AF54" i="24" s="1"/>
  <c r="AG54" i="24" s="1"/>
  <c r="M54" i="24"/>
  <c r="N54" i="24" s="1"/>
  <c r="AE53" i="24"/>
  <c r="AF53" i="24" s="1"/>
  <c r="M53" i="24"/>
  <c r="N53" i="24" s="1"/>
  <c r="AE52" i="24"/>
  <c r="AF52" i="24" s="1"/>
  <c r="M52" i="24"/>
  <c r="N52" i="24" s="1"/>
  <c r="AE51" i="24"/>
  <c r="AF51" i="24" s="1"/>
  <c r="M51" i="24"/>
  <c r="N51" i="24" s="1"/>
  <c r="AE50" i="24"/>
  <c r="AF50" i="24" s="1"/>
  <c r="M50" i="24"/>
  <c r="N50" i="24" s="1"/>
  <c r="AE49" i="24"/>
  <c r="AF49" i="24" s="1"/>
  <c r="M49" i="24"/>
  <c r="N49" i="24" s="1"/>
  <c r="AE48" i="24"/>
  <c r="AF48" i="24" s="1"/>
  <c r="M48" i="24"/>
  <c r="N48" i="24" s="1"/>
  <c r="AF47" i="24"/>
  <c r="AE47" i="24"/>
  <c r="M47" i="24"/>
  <c r="N47" i="24" s="1"/>
  <c r="AE46" i="24"/>
  <c r="AF46" i="24" s="1"/>
  <c r="M46" i="24"/>
  <c r="N46" i="24" s="1"/>
  <c r="AE45" i="24"/>
  <c r="AF45" i="24" s="1"/>
  <c r="M45" i="24"/>
  <c r="N45" i="24" s="1"/>
  <c r="AE44" i="24"/>
  <c r="AF44" i="24" s="1"/>
  <c r="N44" i="24"/>
  <c r="M44" i="24"/>
  <c r="AE43" i="24"/>
  <c r="AF43" i="24" s="1"/>
  <c r="AG42" i="24" s="1"/>
  <c r="M43" i="24"/>
  <c r="N43" i="24" s="1"/>
  <c r="AE42" i="24"/>
  <c r="AF42" i="24" s="1"/>
  <c r="M42" i="24"/>
  <c r="N42" i="24" s="1"/>
  <c r="AF41" i="24"/>
  <c r="AE41" i="24"/>
  <c r="M41" i="24"/>
  <c r="N41" i="24" s="1"/>
  <c r="AE40" i="24"/>
  <c r="AF40" i="24" s="1"/>
  <c r="M40" i="24"/>
  <c r="N40" i="24" s="1"/>
  <c r="AE39" i="24"/>
  <c r="AF39" i="24" s="1"/>
  <c r="M39" i="24"/>
  <c r="N39" i="24" s="1"/>
  <c r="AE38" i="24"/>
  <c r="AF38" i="24" s="1"/>
  <c r="N38" i="24"/>
  <c r="M38" i="24"/>
  <c r="AE37" i="24"/>
  <c r="AF37" i="24" s="1"/>
  <c r="M37" i="24"/>
  <c r="N37" i="24" s="1"/>
  <c r="AE36" i="24"/>
  <c r="AF36" i="24" s="1"/>
  <c r="M36" i="24"/>
  <c r="N36" i="24" s="1"/>
  <c r="AF35" i="24"/>
  <c r="AE35" i="24"/>
  <c r="M35" i="24"/>
  <c r="N35" i="24" s="1"/>
  <c r="AE34" i="24"/>
  <c r="AF34" i="24" s="1"/>
  <c r="M34" i="24"/>
  <c r="N34" i="24" s="1"/>
  <c r="AE33" i="24"/>
  <c r="AF33" i="24" s="1"/>
  <c r="M33" i="24"/>
  <c r="N33" i="24" s="1"/>
  <c r="AE32" i="24"/>
  <c r="AF32" i="24" s="1"/>
  <c r="N32" i="24"/>
  <c r="M32" i="24"/>
  <c r="AE31" i="24"/>
  <c r="AF31" i="24" s="1"/>
  <c r="M31" i="24"/>
  <c r="N31" i="24" s="1"/>
  <c r="AE30" i="24"/>
  <c r="AF30" i="24" s="1"/>
  <c r="AG30" i="24" s="1"/>
  <c r="M30" i="24"/>
  <c r="N30" i="24" s="1"/>
  <c r="AF29" i="24"/>
  <c r="AE29" i="24"/>
  <c r="M29" i="24"/>
  <c r="N29" i="24" s="1"/>
  <c r="AE28" i="24"/>
  <c r="AF28" i="24" s="1"/>
  <c r="M28" i="24"/>
  <c r="N28" i="24" s="1"/>
  <c r="AE27" i="24"/>
  <c r="AF27" i="24" s="1"/>
  <c r="M27" i="24"/>
  <c r="N27" i="24" s="1"/>
  <c r="AE26" i="24"/>
  <c r="AF26" i="24" s="1"/>
  <c r="N26" i="24"/>
  <c r="M26" i="24"/>
  <c r="AE25" i="24"/>
  <c r="AF25" i="24" s="1"/>
  <c r="M25" i="24"/>
  <c r="N25" i="24" s="1"/>
  <c r="AE24" i="24"/>
  <c r="AF24" i="24" s="1"/>
  <c r="M24" i="24"/>
  <c r="N24" i="24" s="1"/>
  <c r="AE23" i="24"/>
  <c r="AF23" i="24" s="1"/>
  <c r="M23" i="24"/>
  <c r="N23" i="24" s="1"/>
  <c r="AE22" i="24"/>
  <c r="AF22" i="24" s="1"/>
  <c r="M22" i="24"/>
  <c r="N22" i="24" s="1"/>
  <c r="AE21" i="24"/>
  <c r="AF21" i="24" s="1"/>
  <c r="M21" i="24"/>
  <c r="N21" i="24" s="1"/>
  <c r="AE20" i="24"/>
  <c r="AF20" i="24" s="1"/>
  <c r="M20" i="24"/>
  <c r="N20" i="24" s="1"/>
  <c r="AE19" i="24"/>
  <c r="AF19" i="24" s="1"/>
  <c r="M19" i="24"/>
  <c r="N19" i="24" s="1"/>
  <c r="AF18" i="24"/>
  <c r="AE18" i="24"/>
  <c r="M18" i="24"/>
  <c r="N18" i="24" s="1"/>
  <c r="O18" i="24" s="1"/>
  <c r="AE17" i="24"/>
  <c r="AF17" i="24" s="1"/>
  <c r="M17" i="24"/>
  <c r="N17" i="24" s="1"/>
  <c r="AE16" i="24"/>
  <c r="AF16" i="24" s="1"/>
  <c r="M16" i="24"/>
  <c r="N16" i="24" s="1"/>
  <c r="AE15" i="24"/>
  <c r="AF15" i="24" s="1"/>
  <c r="M15" i="24"/>
  <c r="N15" i="24" s="1"/>
  <c r="AE14" i="24"/>
  <c r="AF14" i="24" s="1"/>
  <c r="M14" i="24"/>
  <c r="N14" i="24" s="1"/>
  <c r="AE13" i="24"/>
  <c r="AF13" i="24" s="1"/>
  <c r="M13" i="24"/>
  <c r="N13" i="24" s="1"/>
  <c r="AE12" i="24"/>
  <c r="AF12" i="24" s="1"/>
  <c r="M12" i="24"/>
  <c r="N12" i="24" s="1"/>
  <c r="AE11" i="24"/>
  <c r="AF11" i="24" s="1"/>
  <c r="M11" i="24"/>
  <c r="N11" i="24" s="1"/>
  <c r="AE10" i="24"/>
  <c r="AF10" i="24" s="1"/>
  <c r="M10" i="24"/>
  <c r="N10" i="24" s="1"/>
  <c r="AE9" i="24"/>
  <c r="AF9" i="24" s="1"/>
  <c r="M9" i="24"/>
  <c r="N9" i="24" s="1"/>
  <c r="AE8" i="24"/>
  <c r="AF8" i="24" s="1"/>
  <c r="M8" i="24"/>
  <c r="N8" i="24" s="1"/>
  <c r="AE7" i="24"/>
  <c r="AF7" i="24" s="1"/>
  <c r="M7" i="24"/>
  <c r="N7" i="24" s="1"/>
  <c r="AE6" i="24"/>
  <c r="AF6" i="24" s="1"/>
  <c r="M6" i="24"/>
  <c r="N6" i="24" s="1"/>
  <c r="AE5" i="24"/>
  <c r="AF5" i="24" s="1"/>
  <c r="M5" i="24"/>
  <c r="N5" i="24" s="1"/>
  <c r="AE4" i="24"/>
  <c r="AF4" i="24" s="1"/>
  <c r="M4" i="24"/>
  <c r="N4" i="24" s="1"/>
  <c r="AE3" i="24"/>
  <c r="AF3" i="24" s="1"/>
  <c r="M3" i="24"/>
  <c r="N3" i="24" s="1"/>
  <c r="AG33" i="24" l="1"/>
  <c r="AG45" i="24"/>
  <c r="AG57" i="24"/>
  <c r="AG15" i="24"/>
  <c r="O30" i="24"/>
  <c r="O42" i="24"/>
  <c r="O54" i="24"/>
  <c r="AG27" i="24"/>
  <c r="AG39" i="24"/>
  <c r="AG51" i="24"/>
  <c r="AG63" i="24"/>
  <c r="O24" i="24"/>
  <c r="O27" i="24"/>
  <c r="O36" i="24"/>
  <c r="O39" i="24"/>
  <c r="O48" i="24"/>
  <c r="O51" i="24"/>
  <c r="O60" i="24"/>
  <c r="O63" i="24"/>
  <c r="O15" i="24"/>
  <c r="AG18" i="24"/>
  <c r="O21" i="24"/>
  <c r="AG24" i="24"/>
  <c r="O33" i="24"/>
  <c r="AG36" i="24"/>
  <c r="O45" i="24"/>
  <c r="AG48" i="24"/>
  <c r="O57" i="24"/>
  <c r="AG60" i="24"/>
  <c r="O66" i="24"/>
  <c r="AG66" i="24"/>
  <c r="AG69" i="24"/>
  <c r="O75" i="24"/>
  <c r="O72" i="24"/>
  <c r="AG75" i="24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7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F14" i="13" s="1"/>
  <c r="AE13" i="13"/>
  <c r="AF13" i="13" s="1"/>
  <c r="AE12" i="13"/>
  <c r="AF12" i="13" s="1"/>
  <c r="AE11" i="13"/>
  <c r="AF11" i="13" s="1"/>
  <c r="AE10" i="13"/>
  <c r="AF10" i="13" s="1"/>
  <c r="AE9" i="13"/>
  <c r="AF9" i="13" s="1"/>
  <c r="AE8" i="13"/>
  <c r="AF8" i="13" s="1"/>
  <c r="AE7" i="13"/>
  <c r="AF7" i="13" s="1"/>
  <c r="AE6" i="13"/>
  <c r="AF6" i="13" s="1"/>
  <c r="AE5" i="13"/>
  <c r="AF5" i="13" s="1"/>
  <c r="AE4" i="13"/>
  <c r="AF4" i="13" s="1"/>
  <c r="AE3" i="13"/>
  <c r="AF3" i="13" s="1"/>
  <c r="M4" i="13"/>
  <c r="N4" i="13" s="1"/>
  <c r="M5" i="13"/>
  <c r="N5" i="13" s="1"/>
  <c r="M6" i="13"/>
  <c r="N6" i="13" s="1"/>
  <c r="M7" i="13"/>
  <c r="N7" i="13" s="1"/>
  <c r="M8" i="13"/>
  <c r="N8" i="13" s="1"/>
  <c r="M9" i="13"/>
  <c r="N9" i="13" s="1"/>
  <c r="M10" i="13"/>
  <c r="N10" i="13" s="1"/>
  <c r="M11" i="13"/>
  <c r="N11" i="13" s="1"/>
  <c r="M12" i="13"/>
  <c r="N12" i="13" s="1"/>
  <c r="M13" i="13"/>
  <c r="N13" i="13" s="1"/>
  <c r="M14" i="13"/>
  <c r="N14" i="13" s="1"/>
  <c r="M15" i="13"/>
  <c r="N15" i="13" s="1"/>
  <c r="M16" i="13"/>
  <c r="N16" i="13" s="1"/>
  <c r="M17" i="13"/>
  <c r="N17" i="13" s="1"/>
  <c r="M18" i="13"/>
  <c r="N18" i="13" s="1"/>
  <c r="M19" i="13"/>
  <c r="N19" i="13" s="1"/>
  <c r="M20" i="13"/>
  <c r="N20" i="13" s="1"/>
  <c r="M21" i="13"/>
  <c r="N21" i="13" s="1"/>
  <c r="M22" i="13"/>
  <c r="N22" i="13" s="1"/>
  <c r="M23" i="13"/>
  <c r="N23" i="13" s="1"/>
  <c r="M24" i="13"/>
  <c r="N24" i="13" s="1"/>
  <c r="M25" i="13"/>
  <c r="N25" i="13" s="1"/>
  <c r="M26" i="13"/>
  <c r="N26" i="13" s="1"/>
  <c r="M27" i="13"/>
  <c r="N27" i="13" s="1"/>
  <c r="M28" i="13"/>
  <c r="N28" i="13" s="1"/>
  <c r="M29" i="13"/>
  <c r="N29" i="13" s="1"/>
  <c r="M30" i="13"/>
  <c r="N30" i="13" s="1"/>
  <c r="M31" i="13"/>
  <c r="N31" i="13" s="1"/>
  <c r="M32" i="13"/>
  <c r="N32" i="13" s="1"/>
  <c r="M33" i="13"/>
  <c r="N33" i="13" s="1"/>
  <c r="M34" i="13"/>
  <c r="N34" i="13" s="1"/>
  <c r="M35" i="13"/>
  <c r="N35" i="13" s="1"/>
  <c r="M36" i="13"/>
  <c r="N36" i="13" s="1"/>
  <c r="M37" i="13"/>
  <c r="N37" i="13" s="1"/>
  <c r="M38" i="13"/>
  <c r="N38" i="13" s="1"/>
  <c r="M39" i="13"/>
  <c r="N39" i="13" s="1"/>
  <c r="M40" i="13"/>
  <c r="N40" i="13" s="1"/>
  <c r="M41" i="13"/>
  <c r="N41" i="13" s="1"/>
  <c r="M42" i="13"/>
  <c r="N42" i="13" s="1"/>
  <c r="M43" i="13"/>
  <c r="N43" i="13" s="1"/>
  <c r="M44" i="13"/>
  <c r="N44" i="13" s="1"/>
  <c r="M45" i="13"/>
  <c r="N45" i="13" s="1"/>
  <c r="M46" i="13"/>
  <c r="N46" i="13" s="1"/>
  <c r="M47" i="13"/>
  <c r="N47" i="13" s="1"/>
  <c r="M48" i="13"/>
  <c r="N48" i="13" s="1"/>
  <c r="M49" i="13"/>
  <c r="N49" i="13" s="1"/>
  <c r="M50" i="13"/>
  <c r="N50" i="13" s="1"/>
  <c r="M51" i="13"/>
  <c r="N51" i="13" s="1"/>
  <c r="M52" i="13"/>
  <c r="N52" i="13" s="1"/>
  <c r="M53" i="13"/>
  <c r="N53" i="13" s="1"/>
  <c r="M54" i="13"/>
  <c r="N54" i="13" s="1"/>
  <c r="M55" i="13"/>
  <c r="N55" i="13" s="1"/>
  <c r="M56" i="13"/>
  <c r="N56" i="13" s="1"/>
  <c r="M57" i="13"/>
  <c r="N57" i="13" s="1"/>
  <c r="M58" i="13"/>
  <c r="N58" i="13" s="1"/>
  <c r="M59" i="13"/>
  <c r="N59" i="13" s="1"/>
  <c r="M60" i="13"/>
  <c r="N60" i="13" s="1"/>
  <c r="M61" i="13"/>
  <c r="N61" i="13" s="1"/>
  <c r="M62" i="13"/>
  <c r="N62" i="13" s="1"/>
  <c r="M63" i="13"/>
  <c r="N63" i="13" s="1"/>
  <c r="M64" i="13"/>
  <c r="N64" i="13" s="1"/>
  <c r="M65" i="13"/>
  <c r="N65" i="13" s="1"/>
  <c r="M66" i="13"/>
  <c r="N66" i="13" s="1"/>
  <c r="M67" i="13"/>
  <c r="N67" i="13" s="1"/>
  <c r="M68" i="13"/>
  <c r="N68" i="13" s="1"/>
  <c r="AF16" i="13" l="1"/>
  <c r="AF28" i="13"/>
  <c r="AF44" i="13"/>
  <c r="AF56" i="13"/>
  <c r="AF17" i="13"/>
  <c r="AF21" i="13"/>
  <c r="AF25" i="13"/>
  <c r="AF29" i="13"/>
  <c r="AF33" i="13"/>
  <c r="AF37" i="13"/>
  <c r="AF41" i="13"/>
  <c r="AF45" i="13"/>
  <c r="AF49" i="13"/>
  <c r="AF53" i="13"/>
  <c r="AF57" i="13"/>
  <c r="AG57" i="13" s="1"/>
  <c r="AQ57" i="13" s="1"/>
  <c r="AF24" i="13"/>
  <c r="AG24" i="13" s="1"/>
  <c r="AQ24" i="13" s="1"/>
  <c r="AF36" i="13"/>
  <c r="AF52" i="13"/>
  <c r="AF18" i="13"/>
  <c r="AF22" i="13"/>
  <c r="AF26" i="13"/>
  <c r="AF30" i="13"/>
  <c r="AF34" i="13"/>
  <c r="AF38" i="13"/>
  <c r="AF42" i="13"/>
  <c r="AF46" i="13"/>
  <c r="AF50" i="13"/>
  <c r="AF54" i="13"/>
  <c r="AG54" i="13" s="1"/>
  <c r="AQ54" i="13" s="1"/>
  <c r="AF58" i="13"/>
  <c r="AF20" i="13"/>
  <c r="AG18" i="13" s="1"/>
  <c r="AQ18" i="13" s="1"/>
  <c r="AF32" i="13"/>
  <c r="AF40" i="13"/>
  <c r="AF48" i="13"/>
  <c r="AF15" i="13"/>
  <c r="AF19" i="13"/>
  <c r="AF23" i="13"/>
  <c r="AF27" i="13"/>
  <c r="AF31" i="13"/>
  <c r="AF35" i="13"/>
  <c r="AG33" i="13" s="1"/>
  <c r="AQ33" i="13" s="1"/>
  <c r="AF39" i="13"/>
  <c r="AF43" i="13"/>
  <c r="AF47" i="13"/>
  <c r="AF51" i="13"/>
  <c r="AF55" i="13"/>
  <c r="AF59" i="13"/>
  <c r="O57" i="13"/>
  <c r="X57" i="13" s="1"/>
  <c r="O45" i="13"/>
  <c r="X45" i="13" s="1"/>
  <c r="O21" i="13"/>
  <c r="X21" i="13" s="1"/>
  <c r="O42" i="13"/>
  <c r="X42" i="13" s="1"/>
  <c r="O33" i="13"/>
  <c r="X33" i="13" s="1"/>
  <c r="O60" i="13"/>
  <c r="X60" i="13" s="1"/>
  <c r="O48" i="13"/>
  <c r="X48" i="13" s="1"/>
  <c r="O36" i="13"/>
  <c r="X36" i="13" s="1"/>
  <c r="O24" i="13"/>
  <c r="X24" i="13" s="1"/>
  <c r="O54" i="13"/>
  <c r="X54" i="13" s="1"/>
  <c r="O63" i="13"/>
  <c r="X63" i="13" s="1"/>
  <c r="O51" i="13"/>
  <c r="X51" i="13" s="1"/>
  <c r="O39" i="13"/>
  <c r="X39" i="13" s="1"/>
  <c r="O27" i="13"/>
  <c r="X27" i="13" s="1"/>
  <c r="O15" i="13"/>
  <c r="X15" i="13" s="1"/>
  <c r="O66" i="13"/>
  <c r="X66" i="13" s="1"/>
  <c r="O18" i="13"/>
  <c r="X18" i="13" s="1"/>
  <c r="O30" i="13"/>
  <c r="X30" i="13" s="1"/>
  <c r="AG45" i="13"/>
  <c r="AQ45" i="13" s="1"/>
  <c r="AG42" i="13"/>
  <c r="AQ42" i="13" s="1"/>
  <c r="M3" i="13"/>
  <c r="N3" i="13" s="1"/>
  <c r="AG30" i="13" l="1"/>
  <c r="AQ30" i="13" s="1"/>
  <c r="AG27" i="13"/>
  <c r="AQ27" i="13" s="1"/>
  <c r="AG51" i="13"/>
  <c r="AQ51" i="13" s="1"/>
  <c r="AG39" i="13"/>
  <c r="AQ39" i="13" s="1"/>
  <c r="AG15" i="13"/>
  <c r="AQ15" i="13" s="1"/>
  <c r="AG36" i="13"/>
  <c r="AQ36" i="13" s="1"/>
  <c r="AG48" i="13"/>
  <c r="AQ48" i="13" s="1"/>
  <c r="AG21" i="13"/>
  <c r="AQ21" i="13" s="1"/>
  <c r="G4" i="13"/>
  <c r="B7" i="5" l="1"/>
  <c r="C7" i="5" s="1"/>
  <c r="D7" i="5" s="1"/>
  <c r="B16" i="5" s="1"/>
  <c r="C6" i="5"/>
  <c r="D6" i="5" s="1"/>
  <c r="B15" i="5" s="1"/>
  <c r="B5" i="5"/>
  <c r="B8" i="5" l="1"/>
  <c r="B9" i="5" s="1"/>
  <c r="B10" i="5" s="1"/>
  <c r="C9" i="5"/>
  <c r="D9" i="5" s="1"/>
  <c r="B18" i="5" s="1"/>
  <c r="C8" i="5"/>
  <c r="D8" i="5" s="1"/>
  <c r="B17" i="5" s="1"/>
  <c r="C10" i="5" l="1"/>
  <c r="D10" i="5" s="1"/>
  <c r="B19" i="5" s="1"/>
  <c r="B11" i="5"/>
  <c r="C11" i="5" l="1"/>
  <c r="D11" i="5" s="1"/>
  <c r="B20" i="5" s="1"/>
  <c r="B12" i="5"/>
  <c r="C12" i="5" s="1"/>
  <c r="D12" i="5" s="1"/>
  <c r="B21" i="5" s="1"/>
</calcChain>
</file>

<file path=xl/sharedStrings.xml><?xml version="1.0" encoding="utf-8"?>
<sst xmlns="http://schemas.openxmlformats.org/spreadsheetml/2006/main" count="794" uniqueCount="191">
  <si>
    <t xml:space="preserve">-    </t>
  </si>
  <si>
    <t xml:space="preserve">-            </t>
  </si>
  <si>
    <t>Steps for analyzing qPCR data for biodistribution:</t>
  </si>
  <si>
    <r>
      <t>Copy number = 2 × ([6.022 × 10</t>
    </r>
    <r>
      <rPr>
        <vertAlign val="superscript"/>
        <sz val="11"/>
        <color rgb="FFFF0000"/>
        <rFont val="Calibri"/>
        <family val="2"/>
        <scheme val="minor"/>
      </rPr>
      <t>23</t>
    </r>
    <r>
      <rPr>
        <sz val="11"/>
        <color rgb="FFFF0000"/>
        <rFont val="Calibri"/>
        <family val="2"/>
        <scheme val="minor"/>
      </rPr>
      <t>]/[plasmid size in bp × 1 × 10</t>
    </r>
    <r>
      <rPr>
        <vertAlign val="superscript"/>
        <sz val="11"/>
        <color rgb="FFFF0000"/>
        <rFont val="Calibri"/>
        <family val="2"/>
        <scheme val="minor"/>
      </rPr>
      <t>15</t>
    </r>
    <r>
      <rPr>
        <sz val="11"/>
        <color rgb="FFFF0000"/>
        <rFont val="Calibri"/>
        <family val="2"/>
        <scheme val="minor"/>
      </rPr>
      <t xml:space="preserve"> × 650])</t>
    </r>
  </si>
  <si>
    <t>Record the Cq avg.</t>
  </si>
  <si>
    <t xml:space="preserve">Cre plasmid is 5342bp </t>
  </si>
  <si>
    <t>Calculate fg for samples (based on std curve) (concentration mean from lightcycler software).</t>
  </si>
  <si>
    <t>DD/well  (ng)</t>
  </si>
  <si>
    <t>DD/well (fg)</t>
  </si>
  <si>
    <t>Stock</t>
  </si>
  <si>
    <t>-</t>
  </si>
  <si>
    <t>A1</t>
  </si>
  <si>
    <t>A2</t>
  </si>
  <si>
    <t>A3</t>
  </si>
  <si>
    <t>A4</t>
  </si>
  <si>
    <t>A5</t>
  </si>
  <si>
    <t>A6</t>
  </si>
  <si>
    <t>A7</t>
  </si>
  <si>
    <t>Luc/well (fg)</t>
  </si>
  <si>
    <t>Standard Curve Calculations:</t>
  </si>
  <si>
    <t>1:2 Dilution</t>
  </si>
  <si>
    <t>Cq</t>
  </si>
  <si>
    <t>fg</t>
  </si>
  <si>
    <t>vg</t>
  </si>
  <si>
    <t>vg/ug DNA</t>
  </si>
  <si>
    <t>vg/ug DNA AVG</t>
  </si>
  <si>
    <t>Multiplication factor for 1ug DNA transgene</t>
  </si>
  <si>
    <t>Total number of ng DNA in each well transgene: 20ng (10ng * 2 ul)</t>
  </si>
  <si>
    <t>20ng</t>
  </si>
  <si>
    <t>CRE * 347</t>
  </si>
  <si>
    <t xml:space="preserve">CRE 10^7     </t>
  </si>
  <si>
    <t xml:space="preserve">Ai9 Mock H   </t>
  </si>
  <si>
    <t xml:space="preserve">Ai9 Mock L   </t>
  </si>
  <si>
    <t xml:space="preserve">Ai9 Mock TA  </t>
  </si>
  <si>
    <t xml:space="preserve">CRE 10^6     </t>
  </si>
  <si>
    <t xml:space="preserve">AAV9 S1 M1 H </t>
  </si>
  <si>
    <t xml:space="preserve">AAV9 S1 M1 L </t>
  </si>
  <si>
    <t>AAV9 S1 M1 TA</t>
  </si>
  <si>
    <t xml:space="preserve">CRE 10^5     </t>
  </si>
  <si>
    <t xml:space="preserve">AAV9 S1 M2 H </t>
  </si>
  <si>
    <t xml:space="preserve">AAV9 S1 M2 L </t>
  </si>
  <si>
    <t>AAV9 S1 M2 TA</t>
  </si>
  <si>
    <t xml:space="preserve">CRE 10^4     </t>
  </si>
  <si>
    <t xml:space="preserve">cc47 S1 M1 H </t>
  </si>
  <si>
    <t xml:space="preserve">cc47 S1 M1 L </t>
  </si>
  <si>
    <t>cc47 S1 M1 TA</t>
  </si>
  <si>
    <t xml:space="preserve">CRE 10^3     </t>
  </si>
  <si>
    <t xml:space="preserve">cc47 S1 M2 H </t>
  </si>
  <si>
    <t xml:space="preserve">cc47 S1 M2 L </t>
  </si>
  <si>
    <t>cc47 S1 M2 TA</t>
  </si>
  <si>
    <t xml:space="preserve">CRE 10^2     </t>
  </si>
  <si>
    <t xml:space="preserve">cc47 S1 M3 H </t>
  </si>
  <si>
    <t xml:space="preserve">cc47 S1 M3 L </t>
  </si>
  <si>
    <t>cc47 S1 M3 TA</t>
  </si>
  <si>
    <t>06JAN20 Study 1 CRE Liver, Heart, TA</t>
  </si>
  <si>
    <t>06JAN20 Study 1 CRE Brain</t>
  </si>
  <si>
    <t>07JAN20 Study 2 CRE Liver, Heart, TA</t>
  </si>
  <si>
    <t>07JAN20 Study 2 CRE Brain</t>
  </si>
  <si>
    <t xml:space="preserve">Ai9 Mock Br  </t>
  </si>
  <si>
    <t xml:space="preserve">Ai9 Mock Bm  </t>
  </si>
  <si>
    <t xml:space="preserve">Ai9 Mock Bc  </t>
  </si>
  <si>
    <t>AAV9 S1 M1 Br</t>
  </si>
  <si>
    <t>AAV9 S1 M1 Bm</t>
  </si>
  <si>
    <t>AAV9 S1 M1 Bc</t>
  </si>
  <si>
    <t>AAV9 S1 M2 Br</t>
  </si>
  <si>
    <t>AAV9 S1 M2 Bm</t>
  </si>
  <si>
    <t>AAV9 S1 M2 Bc</t>
  </si>
  <si>
    <t>cc47 S1 M1 Br</t>
  </si>
  <si>
    <t>cc47 S1 M1 Bm</t>
  </si>
  <si>
    <t>cc47 S1 M1 Bc</t>
  </si>
  <si>
    <t>cc47 S1 M3 Br</t>
  </si>
  <si>
    <t>cc47 S1 M3 Bm</t>
  </si>
  <si>
    <t>cc47 S1 M3 Bc</t>
  </si>
  <si>
    <t xml:space="preserve">AAV9 S2 M1 H </t>
  </si>
  <si>
    <t xml:space="preserve">AAV9 S2 M1 L </t>
  </si>
  <si>
    <t>AAV9 S2 M1 TA</t>
  </si>
  <si>
    <t xml:space="preserve">AAV9 S2 M2 H </t>
  </si>
  <si>
    <t xml:space="preserve">AAV9 S2 M2 L </t>
  </si>
  <si>
    <t>AAV9 S2 M2 TA</t>
  </si>
  <si>
    <t xml:space="preserve">AAV9 S2 M3 H </t>
  </si>
  <si>
    <t xml:space="preserve">AAV9 S2 M3 L </t>
  </si>
  <si>
    <t>AAV9 S2 M3 TA</t>
  </si>
  <si>
    <t xml:space="preserve">cc47 S2 M1 H </t>
  </si>
  <si>
    <t xml:space="preserve">cc47 S2 M1 L </t>
  </si>
  <si>
    <t>cc47 S2 M1 TA</t>
  </si>
  <si>
    <t xml:space="preserve">cc47 S2 M2 H </t>
  </si>
  <si>
    <t xml:space="preserve">cc47 S2 M2 L </t>
  </si>
  <si>
    <t>cc47 S2 M2 TA</t>
  </si>
  <si>
    <t xml:space="preserve">cc47 S2 M3 H </t>
  </si>
  <si>
    <t xml:space="preserve">cc47 S2 M3 L </t>
  </si>
  <si>
    <t>cc47 S2 M3 TA</t>
  </si>
  <si>
    <t>AAV9 S2 M1 Br</t>
  </si>
  <si>
    <t>AAV9 S2 M1 Bm</t>
  </si>
  <si>
    <t>AAV9 S2 M1 Bc</t>
  </si>
  <si>
    <t>AAV9 S2 M2 Br</t>
  </si>
  <si>
    <t>AAV9 S2 M2 Bm</t>
  </si>
  <si>
    <t>AAV9 S2 M2 Bc</t>
  </si>
  <si>
    <t>AAV9 S2 M3 Br</t>
  </si>
  <si>
    <t>AAV9 S2 M3 Bm</t>
  </si>
  <si>
    <t>AAV9 S2 M3 Bc</t>
  </si>
  <si>
    <t>cc47 S2 M1 Br</t>
  </si>
  <si>
    <t>cc47 S2 M1 Bm</t>
  </si>
  <si>
    <t>cc47 S2 M1 Bc</t>
  </si>
  <si>
    <t>cc47 S2 M2 Br</t>
  </si>
  <si>
    <t>cc47 S2 M2 Bm</t>
  </si>
  <si>
    <t>cc47 S2 M2 Bc</t>
  </si>
  <si>
    <t>cc47 S2 M3 Br</t>
  </si>
  <si>
    <t>cc47 S2 M3 Bm</t>
  </si>
  <si>
    <t>cc47 S2 M3 Bc</t>
  </si>
  <si>
    <t>12JAN20 Study 1 CRE Liver, Heart, TA</t>
  </si>
  <si>
    <t>14JAN20 Study 2 CRE Liver, Heart, TA</t>
  </si>
  <si>
    <t xml:space="preserve">CRE 10^1     </t>
  </si>
  <si>
    <t>12JAN20 Study 1 CRE Brain</t>
  </si>
  <si>
    <t>14JAN20 Study 2 CRE Brain</t>
  </si>
  <si>
    <t>average average</t>
  </si>
  <si>
    <t>Calculate fg for std curve (cre).</t>
  </si>
  <si>
    <t>Convert fg to vg by multiplying by 347 for Cre</t>
  </si>
  <si>
    <t xml:space="preserve">i.e.     (Fg sample) * (347) = vg in sample ] </t>
  </si>
  <si>
    <t xml:space="preserve">Calculate vg/1ug DNA. </t>
  </si>
  <si>
    <t>pTR CMV Cre</t>
  </si>
  <si>
    <t>pTR CMV Cre (ng/ul)</t>
  </si>
  <si>
    <t>20 ng</t>
  </si>
  <si>
    <t>Cre</t>
  </si>
  <si>
    <t>47 LP M BC Brain</t>
  </si>
  <si>
    <t>47 LP M BM Brain</t>
  </si>
  <si>
    <t>47 LP M BR Brain</t>
  </si>
  <si>
    <t>47 LP M Heart</t>
  </si>
  <si>
    <t>47 LP M Liver</t>
  </si>
  <si>
    <t>47 LPLP F BC Brain</t>
  </si>
  <si>
    <t>47 LPLP F BM Brain</t>
  </si>
  <si>
    <t>47 LPLP F BR Brain</t>
  </si>
  <si>
    <t>47 LPLP F Heart</t>
  </si>
  <si>
    <t>47 LPLP F Liver</t>
  </si>
  <si>
    <t>47 RP F BC Brain</t>
  </si>
  <si>
    <t>47 RP F BM Brain</t>
  </si>
  <si>
    <t>47 RP F BR Brain</t>
  </si>
  <si>
    <t>47 RP F Heart</t>
  </si>
  <si>
    <t>47 RP F Liver</t>
  </si>
  <si>
    <t>AAV9 LP F BC Brain</t>
  </si>
  <si>
    <t>AAV9 LP F BM Brain</t>
  </si>
  <si>
    <t>AAV9 LP F BR Brain</t>
  </si>
  <si>
    <t>AAV9 LP F Heart</t>
  </si>
  <si>
    <t>AAV9 LP F Liver</t>
  </si>
  <si>
    <t>AAV9 NP F BC Brain</t>
  </si>
  <si>
    <t>AAV9 NP F BR Brain</t>
  </si>
  <si>
    <t>AAV9 NP F Heart</t>
  </si>
  <si>
    <t>AAV9 NP F Liver</t>
  </si>
  <si>
    <t>AAV9 NP M BC Brain</t>
  </si>
  <si>
    <t>AAV9 NP M BR Brain</t>
  </si>
  <si>
    <t>AAV9 NP M Heart</t>
  </si>
  <si>
    <t>AAV9 NP M Liver</t>
  </si>
  <si>
    <t>mock M BC Brain</t>
  </si>
  <si>
    <t>mock M BM Brain</t>
  </si>
  <si>
    <t>mock M BR Brain</t>
  </si>
  <si>
    <t>mock M Heart</t>
  </si>
  <si>
    <t>mock M Liver</t>
  </si>
  <si>
    <t xml:space="preserve">47 LP M BC Brain           </t>
  </si>
  <si>
    <t xml:space="preserve">47 LPLP F BC Brain         </t>
  </si>
  <si>
    <t xml:space="preserve">47 RP F BC Brain           </t>
  </si>
  <si>
    <t xml:space="preserve">47 LP M BM Brain           </t>
  </si>
  <si>
    <t xml:space="preserve">AAV9 LP F BC Brain         </t>
  </si>
  <si>
    <t xml:space="preserve">47 LPLP F BM Brain         </t>
  </si>
  <si>
    <t xml:space="preserve">AAV9 NP F BC Brain         </t>
  </si>
  <si>
    <t xml:space="preserve">47 RP F BM Brain           </t>
  </si>
  <si>
    <t xml:space="preserve">AAV9 NP M BC Brain         </t>
  </si>
  <si>
    <t xml:space="preserve">47 LP M BR Brain           </t>
  </si>
  <si>
    <t xml:space="preserve">mock M BC Brain            </t>
  </si>
  <si>
    <t xml:space="preserve">47 LPLP F BR Brain         </t>
  </si>
  <si>
    <t xml:space="preserve">47 RP F BR Brain           </t>
  </si>
  <si>
    <t xml:space="preserve">47 LP M Heart              </t>
  </si>
  <si>
    <t xml:space="preserve">47 LPLP F Heart            </t>
  </si>
  <si>
    <t xml:space="preserve">AAV9 LP F BM Brain         </t>
  </si>
  <si>
    <t xml:space="preserve">47 RP F Heart              </t>
  </si>
  <si>
    <t xml:space="preserve">47 LP M Liver              </t>
  </si>
  <si>
    <t xml:space="preserve">47 LPLP F Liver            </t>
  </si>
  <si>
    <t xml:space="preserve">mock M BM Brain            </t>
  </si>
  <si>
    <t xml:space="preserve">47 RP F Liver              </t>
  </si>
  <si>
    <t xml:space="preserve">AAV9 LP F BR Brain         </t>
  </si>
  <si>
    <t xml:space="preserve">AAV9 NP F BR Brain         </t>
  </si>
  <si>
    <t xml:space="preserve">AAV9 NP M BR Brain         </t>
  </si>
  <si>
    <t xml:space="preserve">mock M BR Brain            </t>
  </si>
  <si>
    <t xml:space="preserve">AAV9 LP F Heart            </t>
  </si>
  <si>
    <t xml:space="preserve">AAV9 NP F Heart            </t>
  </si>
  <si>
    <t xml:space="preserve">AAV9 NP M Heart            </t>
  </si>
  <si>
    <t xml:space="preserve">mock M Heart               </t>
  </si>
  <si>
    <t xml:space="preserve">AAV9 LP F Liver            </t>
  </si>
  <si>
    <t xml:space="preserve">AAV9 NP F Liver            </t>
  </si>
  <si>
    <t xml:space="preserve">AAV9 NP M Liver            </t>
  </si>
  <si>
    <t xml:space="preserve">mock M Liver               </t>
  </si>
  <si>
    <t>AAV9 NP F BM  Brain</t>
  </si>
  <si>
    <t xml:space="preserve">VG/ug DNA avg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</si>
</sst>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1" fontId="0" fillId="0" borderId="0" xfId="0" applyNumberFormat="1"/>
    <xf numFmtId="0" fontId="0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2" borderId="1" xfId="0" applyFill="1" applyBorder="1"/>
    <xf numFmtId="0" fontId="0" fillId="0" borderId="0" xfId="0" applyAlignment="1">
      <alignment horizontal="center"/>
    </xf>
    <xf numFmtId="11" fontId="0" fillId="0" borderId="1" xfId="0" applyNumberFormat="1" applyBorder="1"/>
    <xf numFmtId="0" fontId="3" fillId="0" borderId="0" xfId="0" applyFont="1" applyAlignment="1">
      <alignment horizontal="right"/>
    </xf>
    <xf numFmtId="0" fontId="0" fillId="3" borderId="1" xfId="0" applyFill="1" applyBorder="1"/>
    <xf numFmtId="11" fontId="0" fillId="3" borderId="1" xfId="0" applyNumberFormat="1" applyFill="1" applyBorder="1"/>
    <xf numFmtId="16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1" fontId="2" fillId="4" borderId="1" xfId="0" applyNumberFormat="1" applyFont="1" applyFill="1" applyBorder="1" applyAlignment="1">
      <alignment horizontal="center"/>
    </xf>
    <xf numFmtId="0" fontId="0" fillId="5" borderId="1" xfId="0" applyFill="1" applyBorder="1"/>
    <xf numFmtId="11" fontId="0" fillId="5" borderId="1" xfId="0" applyNumberFormat="1" applyFill="1" applyBorder="1"/>
    <xf numFmtId="0" fontId="2" fillId="5" borderId="0" xfId="0" applyFont="1" applyFill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0" fillId="5" borderId="0" xfId="0" applyFont="1" applyFill="1"/>
    <xf numFmtId="0" fontId="0" fillId="5" borderId="0" xfId="0" applyFill="1" applyBorder="1" applyAlignment="1">
      <alignment horizontal="left"/>
    </xf>
    <xf numFmtId="0" fontId="0" fillId="5" borderId="0" xfId="0" applyFill="1"/>
    <xf numFmtId="16" fontId="0" fillId="5" borderId="1" xfId="0" applyNumberFormat="1" applyFill="1" applyBorder="1"/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/>
    <xf numFmtId="11" fontId="0" fillId="5" borderId="1" xfId="0" applyNumberFormat="1" applyFont="1" applyFill="1" applyBorder="1"/>
    <xf numFmtId="0" fontId="0" fillId="5" borderId="1" xfId="0" applyFont="1" applyFill="1" applyBorder="1"/>
    <xf numFmtId="11" fontId="6" fillId="5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1" fillId="5" borderId="1" xfId="0" applyFont="1" applyFill="1" applyBorder="1"/>
    <xf numFmtId="11" fontId="1" fillId="5" borderId="1" xfId="0" applyNumberFormat="1" applyFont="1" applyFill="1" applyBorder="1"/>
    <xf numFmtId="0" fontId="0" fillId="4" borderId="0" xfId="0" applyFont="1" applyFill="1" applyBorder="1" applyAlignment="1">
      <alignment horizontal="center"/>
    </xf>
    <xf numFmtId="0" fontId="0" fillId="3" borderId="0" xfId="0" applyFont="1" applyFill="1" applyBorder="1"/>
    <xf numFmtId="11" fontId="0" fillId="5" borderId="0" xfId="0" applyNumberFormat="1" applyFont="1" applyFill="1" applyBorder="1"/>
    <xf numFmtId="0" fontId="0" fillId="5" borderId="0" xfId="0" applyFont="1" applyFill="1" applyBorder="1"/>
    <xf numFmtId="11" fontId="6" fillId="5" borderId="0" xfId="0" applyNumberFormat="1" applyFont="1" applyFill="1" applyBorder="1"/>
    <xf numFmtId="0" fontId="0" fillId="4" borderId="1" xfId="0" applyFill="1" applyBorder="1" applyAlignment="1">
      <alignment horizontal="center"/>
    </xf>
    <xf numFmtId="11" fontId="0" fillId="0" borderId="0" xfId="0" applyNumberFormat="1" applyFont="1"/>
    <xf numFmtId="0" fontId="2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1" fontId="0" fillId="0" borderId="1" xfId="0" applyNumberFormat="1" applyFill="1" applyBorder="1"/>
    <xf numFmtId="11" fontId="0" fillId="0" borderId="1" xfId="0" applyNumberFormat="1" applyFont="1" applyFill="1" applyBorder="1"/>
    <xf numFmtId="11" fontId="0" fillId="0" borderId="0" xfId="0" applyNumberFormat="1" applyFill="1"/>
    <xf numFmtId="11" fontId="6" fillId="0" borderId="1" xfId="0" applyNumberFormat="1" applyFont="1" applyFill="1" applyBorder="1"/>
    <xf numFmtId="0" fontId="2" fillId="6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5A91F-1064-42E7-9952-49783181EB5A}">
  <dimension ref="A1:L23"/>
  <sheetViews>
    <sheetView workbookViewId="0">
      <selection activeCell="C25" sqref="C25"/>
    </sheetView>
  </sheetViews>
  <sheetFormatPr defaultRowHeight="15" x14ac:dyDescent="0.25"/>
  <cols>
    <col min="2" max="2" width="50.5703125" customWidth="1"/>
  </cols>
  <sheetData>
    <row r="1" spans="1:12" x14ac:dyDescent="0.25">
      <c r="A1" s="3" t="s">
        <v>2</v>
      </c>
    </row>
    <row r="2" spans="1:12" ht="17.25" x14ac:dyDescent="0.25">
      <c r="K2" s="4" t="s">
        <v>3</v>
      </c>
    </row>
    <row r="3" spans="1:12" x14ac:dyDescent="0.25">
      <c r="A3" s="5">
        <v>1</v>
      </c>
      <c r="B3" s="6" t="s">
        <v>115</v>
      </c>
    </row>
    <row r="4" spans="1:12" x14ac:dyDescent="0.25">
      <c r="A4" s="5">
        <v>2</v>
      </c>
      <c r="B4" s="6" t="s">
        <v>4</v>
      </c>
      <c r="K4" s="59" t="s">
        <v>5</v>
      </c>
    </row>
    <row r="5" spans="1:12" x14ac:dyDescent="0.25">
      <c r="A5" s="5">
        <v>3</v>
      </c>
      <c r="B5" s="6" t="s">
        <v>6</v>
      </c>
      <c r="K5" s="59"/>
      <c r="L5">
        <f>2*((6.022*10^23)/(5342*(1*10^15)*650))</f>
        <v>346.85943034876016</v>
      </c>
    </row>
    <row r="6" spans="1:12" x14ac:dyDescent="0.25">
      <c r="A6" s="5">
        <v>4</v>
      </c>
      <c r="B6" s="6" t="s">
        <v>116</v>
      </c>
      <c r="K6" s="59"/>
    </row>
    <row r="7" spans="1:12" x14ac:dyDescent="0.25">
      <c r="A7" s="5"/>
      <c r="B7" s="6" t="s">
        <v>117</v>
      </c>
    </row>
    <row r="8" spans="1:12" x14ac:dyDescent="0.25">
      <c r="A8" s="5">
        <v>6</v>
      </c>
      <c r="B8" s="6" t="s">
        <v>118</v>
      </c>
    </row>
    <row r="12" spans="1:12" x14ac:dyDescent="0.25">
      <c r="A12" s="7"/>
      <c r="B12" s="6"/>
    </row>
    <row r="13" spans="1:12" x14ac:dyDescent="0.25">
      <c r="A13" s="7"/>
      <c r="B13" s="6"/>
    </row>
    <row r="14" spans="1:12" x14ac:dyDescent="0.25">
      <c r="A14" s="7"/>
      <c r="B14" s="7"/>
    </row>
    <row r="15" spans="1:12" x14ac:dyDescent="0.25">
      <c r="A15" s="7"/>
      <c r="B15" s="7"/>
    </row>
    <row r="16" spans="1:12" x14ac:dyDescent="0.25">
      <c r="A16" s="7"/>
      <c r="B16" s="7"/>
    </row>
    <row r="21" spans="1:1" x14ac:dyDescent="0.25">
      <c r="A21" s="3"/>
    </row>
    <row r="22" spans="1:1" x14ac:dyDescent="0.25">
      <c r="A22" s="8"/>
    </row>
    <row r="23" spans="1:1" x14ac:dyDescent="0.25">
      <c r="A23" s="8"/>
    </row>
  </sheetData>
  <mergeCells count="1">
    <mergeCell ref="K4:K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B36" sqref="B36"/>
    </sheetView>
  </sheetViews>
  <sheetFormatPr defaultColWidth="8.85546875" defaultRowHeight="15" x14ac:dyDescent="0.25"/>
  <cols>
    <col min="1" max="1" width="13.42578125" customWidth="1"/>
    <col min="2" max="2" width="25.5703125" bestFit="1" customWidth="1"/>
    <col min="3" max="3" width="17.7109375" customWidth="1"/>
    <col min="4" max="4" width="12.7109375" customWidth="1"/>
    <col min="5" max="6" width="12.7109375" style="9" customWidth="1"/>
    <col min="7" max="7" width="26.7109375" bestFit="1" customWidth="1"/>
    <col min="8" max="8" width="13.28515625" bestFit="1" customWidth="1"/>
    <col min="9" max="9" width="27.140625" bestFit="1" customWidth="1"/>
    <col min="10" max="10" width="12.7109375" bestFit="1" customWidth="1"/>
    <col min="11" max="11" width="11.85546875" bestFit="1" customWidth="1"/>
  </cols>
  <sheetData>
    <row r="1" spans="1:4" x14ac:dyDescent="0.25">
      <c r="A1" s="3" t="s">
        <v>19</v>
      </c>
      <c r="C1" s="18" t="s">
        <v>119</v>
      </c>
    </row>
    <row r="3" spans="1:4" x14ac:dyDescent="0.25">
      <c r="A3" s="10"/>
      <c r="B3" s="11" t="s">
        <v>120</v>
      </c>
      <c r="C3" s="11" t="s">
        <v>7</v>
      </c>
      <c r="D3" s="11" t="s">
        <v>8</v>
      </c>
    </row>
    <row r="4" spans="1:4" x14ac:dyDescent="0.25">
      <c r="A4" s="12" t="s">
        <v>9</v>
      </c>
      <c r="B4" s="10">
        <v>10</v>
      </c>
      <c r="C4" s="12" t="s">
        <v>10</v>
      </c>
      <c r="D4" s="10"/>
    </row>
    <row r="5" spans="1:4" x14ac:dyDescent="0.25">
      <c r="A5" s="12" t="s">
        <v>20</v>
      </c>
      <c r="B5" s="10">
        <f>B4/2</f>
        <v>5</v>
      </c>
      <c r="C5" s="12" t="s">
        <v>10</v>
      </c>
      <c r="D5" s="10"/>
    </row>
    <row r="6" spans="1:4" x14ac:dyDescent="0.25">
      <c r="A6" s="12" t="s">
        <v>11</v>
      </c>
      <c r="B6" s="10">
        <v>5</v>
      </c>
      <c r="C6" s="14">
        <f>2*B6</f>
        <v>10</v>
      </c>
      <c r="D6" s="15">
        <f>C6*1000000</f>
        <v>10000000</v>
      </c>
    </row>
    <row r="7" spans="1:4" x14ac:dyDescent="0.25">
      <c r="A7" s="12" t="s">
        <v>12</v>
      </c>
      <c r="B7" s="10">
        <f>B6/10</f>
        <v>0.5</v>
      </c>
      <c r="C7" s="14">
        <f t="shared" ref="C7:C12" si="0">2*B7</f>
        <v>1</v>
      </c>
      <c r="D7" s="15">
        <f t="shared" ref="D7:D11" si="1">C7*1000000</f>
        <v>1000000</v>
      </c>
    </row>
    <row r="8" spans="1:4" x14ac:dyDescent="0.25">
      <c r="A8" s="12" t="s">
        <v>13</v>
      </c>
      <c r="B8" s="10">
        <f t="shared" ref="B8:B12" si="2">B7/10</f>
        <v>0.05</v>
      </c>
      <c r="C8" s="14">
        <f t="shared" si="0"/>
        <v>0.1</v>
      </c>
      <c r="D8" s="15">
        <f t="shared" si="1"/>
        <v>100000</v>
      </c>
    </row>
    <row r="9" spans="1:4" x14ac:dyDescent="0.25">
      <c r="A9" s="12" t="s">
        <v>14</v>
      </c>
      <c r="B9" s="10">
        <f t="shared" si="2"/>
        <v>5.0000000000000001E-3</v>
      </c>
      <c r="C9" s="14">
        <f t="shared" si="0"/>
        <v>0.01</v>
      </c>
      <c r="D9" s="15">
        <f t="shared" si="1"/>
        <v>10000</v>
      </c>
    </row>
    <row r="10" spans="1:4" x14ac:dyDescent="0.25">
      <c r="A10" s="12" t="s">
        <v>15</v>
      </c>
      <c r="B10" s="10">
        <f t="shared" si="2"/>
        <v>5.0000000000000001E-4</v>
      </c>
      <c r="C10" s="14">
        <f t="shared" si="0"/>
        <v>1E-3</v>
      </c>
      <c r="D10" s="15">
        <f t="shared" si="1"/>
        <v>1000</v>
      </c>
    </row>
    <row r="11" spans="1:4" x14ac:dyDescent="0.25">
      <c r="A11" s="12" t="s">
        <v>16</v>
      </c>
      <c r="B11" s="10">
        <f t="shared" si="2"/>
        <v>5.0000000000000002E-5</v>
      </c>
      <c r="C11" s="14">
        <f t="shared" si="0"/>
        <v>1E-4</v>
      </c>
      <c r="D11" s="15">
        <f t="shared" si="1"/>
        <v>100</v>
      </c>
    </row>
    <row r="12" spans="1:4" x14ac:dyDescent="0.25">
      <c r="A12" s="12" t="s">
        <v>17</v>
      </c>
      <c r="B12" s="10">
        <f t="shared" si="2"/>
        <v>5.0000000000000004E-6</v>
      </c>
      <c r="C12" s="14">
        <f t="shared" si="0"/>
        <v>1.0000000000000001E-5</v>
      </c>
      <c r="D12" s="15">
        <f>C12*1000000</f>
        <v>10</v>
      </c>
    </row>
    <row r="13" spans="1:4" x14ac:dyDescent="0.25">
      <c r="A13" s="16"/>
    </row>
    <row r="14" spans="1:4" x14ac:dyDescent="0.25">
      <c r="A14" s="16"/>
      <c r="B14" s="11" t="s">
        <v>18</v>
      </c>
    </row>
    <row r="15" spans="1:4" x14ac:dyDescent="0.25">
      <c r="A15" s="12" t="s">
        <v>11</v>
      </c>
      <c r="B15" s="17">
        <f>D6</f>
        <v>10000000</v>
      </c>
    </row>
    <row r="16" spans="1:4" x14ac:dyDescent="0.25">
      <c r="A16" s="12" t="s">
        <v>12</v>
      </c>
      <c r="B16" s="17">
        <f>D7</f>
        <v>1000000</v>
      </c>
    </row>
    <row r="17" spans="1:2" x14ac:dyDescent="0.25">
      <c r="A17" s="12" t="s">
        <v>13</v>
      </c>
      <c r="B17" s="17">
        <f t="shared" ref="B17:B21" si="3">D8</f>
        <v>100000</v>
      </c>
    </row>
    <row r="18" spans="1:2" x14ac:dyDescent="0.25">
      <c r="A18" s="12" t="s">
        <v>14</v>
      </c>
      <c r="B18" s="17">
        <f t="shared" si="3"/>
        <v>10000</v>
      </c>
    </row>
    <row r="19" spans="1:2" x14ac:dyDescent="0.25">
      <c r="A19" s="12" t="s">
        <v>15</v>
      </c>
      <c r="B19" s="17">
        <f t="shared" si="3"/>
        <v>1000</v>
      </c>
    </row>
    <row r="20" spans="1:2" x14ac:dyDescent="0.25">
      <c r="A20" s="12" t="s">
        <v>16</v>
      </c>
      <c r="B20" s="17">
        <f t="shared" si="3"/>
        <v>100</v>
      </c>
    </row>
    <row r="21" spans="1:2" x14ac:dyDescent="0.25">
      <c r="A21" s="12" t="s">
        <v>17</v>
      </c>
      <c r="B21" s="17">
        <f t="shared" si="3"/>
        <v>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68"/>
  <sheetViews>
    <sheetView tabSelected="1" zoomScale="80" zoomScaleNormal="80" workbookViewId="0">
      <selection activeCell="S26" sqref="A26:S27"/>
    </sheetView>
  </sheetViews>
  <sheetFormatPr defaultRowHeight="15" x14ac:dyDescent="0.25"/>
  <cols>
    <col min="2" max="2" width="19.85546875" customWidth="1"/>
    <col min="3" max="3" width="9.85546875" customWidth="1"/>
    <col min="4" max="4" width="10" customWidth="1"/>
    <col min="5" max="5" width="10.5703125" customWidth="1"/>
    <col min="6" max="6" width="11.5703125" customWidth="1"/>
    <col min="7" max="7" width="16.42578125" customWidth="1"/>
    <col min="10" max="10" width="23.140625" customWidth="1"/>
    <col min="14" max="14" width="10.42578125" bestFit="1" customWidth="1"/>
    <col min="15" max="15" width="15" style="2" bestFit="1" customWidth="1"/>
    <col min="16" max="26" width="15" style="2" customWidth="1"/>
    <col min="28" max="28" width="23.140625" customWidth="1"/>
    <col min="32" max="32" width="10.42578125" bestFit="1" customWidth="1"/>
    <col min="33" max="33" width="15" style="2" bestFit="1" customWidth="1"/>
    <col min="35" max="35" width="15.85546875" bestFit="1" customWidth="1"/>
    <col min="39" max="39" width="10.42578125" bestFit="1" customWidth="1"/>
    <col min="40" max="40" width="14.85546875" bestFit="1" customWidth="1"/>
  </cols>
  <sheetData>
    <row r="1" spans="1:43" x14ac:dyDescent="0.25">
      <c r="J1" s="60" t="s">
        <v>54</v>
      </c>
      <c r="K1" s="60"/>
      <c r="L1" s="60"/>
      <c r="M1" s="60"/>
      <c r="N1" s="60"/>
      <c r="O1" s="60"/>
      <c r="P1" s="5"/>
      <c r="Q1" s="60" t="s">
        <v>109</v>
      </c>
      <c r="R1" s="60"/>
      <c r="S1" s="60"/>
      <c r="T1" s="60"/>
      <c r="U1" s="60"/>
      <c r="V1" s="60"/>
      <c r="W1" s="5"/>
      <c r="AB1" s="60" t="s">
        <v>55</v>
      </c>
      <c r="AC1" s="60"/>
      <c r="AD1" s="60"/>
      <c r="AE1" s="60"/>
      <c r="AF1" s="60"/>
      <c r="AG1" s="60"/>
      <c r="AI1" s="60" t="s">
        <v>112</v>
      </c>
      <c r="AJ1" s="60"/>
      <c r="AK1" s="60"/>
      <c r="AL1" s="60"/>
      <c r="AM1" s="60"/>
      <c r="AN1" s="60"/>
    </row>
    <row r="2" spans="1:43" x14ac:dyDescent="0.25">
      <c r="A2" s="61"/>
      <c r="B2" s="61"/>
      <c r="C2" s="61"/>
      <c r="D2" s="61"/>
      <c r="E2" s="61"/>
      <c r="F2" s="61"/>
      <c r="G2" s="61"/>
      <c r="J2" s="23" t="s">
        <v>29</v>
      </c>
      <c r="K2" s="22" t="s">
        <v>21</v>
      </c>
      <c r="L2" s="24" t="s">
        <v>22</v>
      </c>
      <c r="M2" s="22" t="s">
        <v>23</v>
      </c>
      <c r="N2" s="22" t="s">
        <v>24</v>
      </c>
      <c r="O2" s="34" t="s">
        <v>25</v>
      </c>
      <c r="P2" s="42"/>
      <c r="Q2" s="23" t="s">
        <v>29</v>
      </c>
      <c r="R2" s="22" t="s">
        <v>21</v>
      </c>
      <c r="S2" s="24" t="s">
        <v>22</v>
      </c>
      <c r="T2" s="22" t="s">
        <v>23</v>
      </c>
      <c r="U2" s="22" t="s">
        <v>24</v>
      </c>
      <c r="V2" s="47" t="s">
        <v>25</v>
      </c>
      <c r="W2" s="42"/>
      <c r="AB2" s="23" t="s">
        <v>29</v>
      </c>
      <c r="AC2" s="22" t="s">
        <v>21</v>
      </c>
      <c r="AD2" s="24" t="s">
        <v>22</v>
      </c>
      <c r="AE2" s="22" t="s">
        <v>23</v>
      </c>
      <c r="AF2" s="22" t="s">
        <v>24</v>
      </c>
      <c r="AG2" s="34" t="s">
        <v>25</v>
      </c>
      <c r="AI2" s="23" t="s">
        <v>29</v>
      </c>
      <c r="AJ2" s="22" t="s">
        <v>21</v>
      </c>
      <c r="AK2" s="24" t="s">
        <v>22</v>
      </c>
      <c r="AL2" s="22" t="s">
        <v>23</v>
      </c>
      <c r="AM2" s="22" t="s">
        <v>24</v>
      </c>
      <c r="AN2" s="47" t="s">
        <v>25</v>
      </c>
    </row>
    <row r="3" spans="1:43" x14ac:dyDescent="0.25">
      <c r="A3" s="27" t="s">
        <v>27</v>
      </c>
      <c r="B3" s="27"/>
      <c r="C3" s="27"/>
      <c r="D3" s="27"/>
      <c r="E3" s="28"/>
      <c r="F3" s="29"/>
      <c r="G3" s="30" t="s">
        <v>28</v>
      </c>
      <c r="J3" s="19" t="s">
        <v>30</v>
      </c>
      <c r="K3" s="19">
        <v>8.7799999999999994</v>
      </c>
      <c r="L3" s="20">
        <v>5420000</v>
      </c>
      <c r="M3" s="20">
        <f t="shared" ref="M3:M34" si="0">L3*347</f>
        <v>1880740000</v>
      </c>
      <c r="N3" s="20">
        <f t="shared" ref="N3:N34" si="1">M3*50</f>
        <v>94037000000</v>
      </c>
      <c r="O3" s="35"/>
      <c r="P3" s="43"/>
      <c r="Q3" s="19" t="s">
        <v>30</v>
      </c>
      <c r="R3" s="19">
        <v>8.43</v>
      </c>
      <c r="S3" s="20">
        <v>5692000</v>
      </c>
      <c r="T3" s="20">
        <f t="shared" ref="T3:T34" si="2">S3*347</f>
        <v>1975124000</v>
      </c>
      <c r="U3" s="20">
        <f t="shared" ref="U3:U34" si="3">T3*50</f>
        <v>98756200000</v>
      </c>
      <c r="V3" s="19"/>
      <c r="W3" s="43"/>
      <c r="AB3" s="19" t="s">
        <v>30</v>
      </c>
      <c r="AC3" s="19">
        <v>8.75</v>
      </c>
      <c r="AD3" s="20">
        <v>4693000</v>
      </c>
      <c r="AE3" s="20">
        <f t="shared" ref="AE3:AE34" si="4">AD3*347</f>
        <v>1628471000</v>
      </c>
      <c r="AF3" s="20">
        <f t="shared" ref="AF3:AF34" si="5">AE3*50</f>
        <v>81423550000</v>
      </c>
      <c r="AG3" s="35"/>
      <c r="AI3" s="19" t="s">
        <v>30</v>
      </c>
      <c r="AJ3" s="19">
        <v>8.34</v>
      </c>
      <c r="AK3" s="20">
        <v>9208000</v>
      </c>
      <c r="AL3" s="20">
        <f t="shared" ref="AL3:AL34" si="6">AK3*347</f>
        <v>3195176000</v>
      </c>
      <c r="AM3" s="20">
        <f t="shared" ref="AM3:AM34" si="7">AL3*50</f>
        <v>159758800000</v>
      </c>
      <c r="AN3" s="19"/>
    </row>
    <row r="4" spans="1:43" x14ac:dyDescent="0.25">
      <c r="A4" s="27" t="s">
        <v>26</v>
      </c>
      <c r="B4" s="27"/>
      <c r="C4" s="27"/>
      <c r="D4" s="27"/>
      <c r="E4" s="28"/>
      <c r="F4" s="31"/>
      <c r="G4" s="32">
        <f>1000/20</f>
        <v>50</v>
      </c>
      <c r="J4" s="19" t="s">
        <v>30</v>
      </c>
      <c r="K4" s="19">
        <v>8.7100000000000009</v>
      </c>
      <c r="L4" s="20">
        <v>5683000</v>
      </c>
      <c r="M4" s="20">
        <f t="shared" si="0"/>
        <v>1972001000</v>
      </c>
      <c r="N4" s="20">
        <f t="shared" si="1"/>
        <v>98600050000</v>
      </c>
      <c r="O4" s="35"/>
      <c r="P4" s="43"/>
      <c r="Q4" s="19" t="s">
        <v>30</v>
      </c>
      <c r="R4" s="19">
        <v>8.35</v>
      </c>
      <c r="S4" s="20">
        <v>6012000</v>
      </c>
      <c r="T4" s="20">
        <f t="shared" si="2"/>
        <v>2086164000</v>
      </c>
      <c r="U4" s="20">
        <f t="shared" si="3"/>
        <v>104308200000</v>
      </c>
      <c r="V4" s="19"/>
      <c r="W4" s="43"/>
      <c r="AB4" s="19" t="s">
        <v>30</v>
      </c>
      <c r="AC4" s="19">
        <v>8.1300000000000008</v>
      </c>
      <c r="AD4" s="20">
        <v>7082000</v>
      </c>
      <c r="AE4" s="20">
        <f t="shared" si="4"/>
        <v>2457454000</v>
      </c>
      <c r="AF4" s="20">
        <f t="shared" si="5"/>
        <v>122872700000</v>
      </c>
      <c r="AG4" s="35"/>
      <c r="AI4" s="19" t="s">
        <v>30</v>
      </c>
      <c r="AJ4" s="19">
        <v>8.3800000000000008</v>
      </c>
      <c r="AK4" s="20">
        <v>8948000</v>
      </c>
      <c r="AL4" s="20">
        <f t="shared" si="6"/>
        <v>3104956000</v>
      </c>
      <c r="AM4" s="20">
        <f t="shared" si="7"/>
        <v>155247800000</v>
      </c>
      <c r="AN4" s="19"/>
    </row>
    <row r="5" spans="1:43" x14ac:dyDescent="0.25">
      <c r="J5" s="21" t="s">
        <v>34</v>
      </c>
      <c r="K5" s="19">
        <v>11.02</v>
      </c>
      <c r="L5" s="20">
        <v>1187000</v>
      </c>
      <c r="M5" s="20">
        <f t="shared" si="0"/>
        <v>411889000</v>
      </c>
      <c r="N5" s="20">
        <f t="shared" si="1"/>
        <v>20594450000</v>
      </c>
      <c r="O5" s="35"/>
      <c r="P5" s="43"/>
      <c r="Q5" s="21" t="s">
        <v>34</v>
      </c>
      <c r="R5" s="19">
        <v>10.69</v>
      </c>
      <c r="S5" s="20">
        <v>1214000</v>
      </c>
      <c r="T5" s="20">
        <f t="shared" si="2"/>
        <v>421258000</v>
      </c>
      <c r="U5" s="20">
        <f t="shared" si="3"/>
        <v>21062900000</v>
      </c>
      <c r="V5" s="19"/>
      <c r="W5" s="43"/>
      <c r="AB5" s="21" t="s">
        <v>34</v>
      </c>
      <c r="AC5" s="19">
        <v>10.86</v>
      </c>
      <c r="AD5" s="20">
        <v>1157000</v>
      </c>
      <c r="AE5" s="20">
        <f t="shared" si="4"/>
        <v>401479000</v>
      </c>
      <c r="AF5" s="20">
        <f t="shared" si="5"/>
        <v>20073950000</v>
      </c>
      <c r="AG5" s="35"/>
      <c r="AI5" s="21" t="s">
        <v>34</v>
      </c>
      <c r="AJ5" s="19">
        <v>10.73</v>
      </c>
      <c r="AK5" s="20">
        <v>1669000</v>
      </c>
      <c r="AL5" s="20">
        <f t="shared" si="6"/>
        <v>579143000</v>
      </c>
      <c r="AM5" s="20">
        <f t="shared" si="7"/>
        <v>28957150000</v>
      </c>
      <c r="AN5" s="19"/>
    </row>
    <row r="6" spans="1:43" x14ac:dyDescent="0.25">
      <c r="J6" s="21" t="s">
        <v>34</v>
      </c>
      <c r="K6" s="19">
        <v>11.02</v>
      </c>
      <c r="L6" s="20">
        <v>1187000</v>
      </c>
      <c r="M6" s="20">
        <f t="shared" si="0"/>
        <v>411889000</v>
      </c>
      <c r="N6" s="20">
        <f t="shared" si="1"/>
        <v>20594450000</v>
      </c>
      <c r="O6" s="35"/>
      <c r="P6" s="43"/>
      <c r="Q6" s="21" t="s">
        <v>34</v>
      </c>
      <c r="R6" s="19">
        <v>10.82</v>
      </c>
      <c r="S6" s="20">
        <v>1110000</v>
      </c>
      <c r="T6" s="20">
        <f t="shared" si="2"/>
        <v>385170000</v>
      </c>
      <c r="U6" s="20">
        <f t="shared" si="3"/>
        <v>19258500000</v>
      </c>
      <c r="V6" s="19"/>
      <c r="W6" s="43"/>
      <c r="AB6" s="21" t="s">
        <v>34</v>
      </c>
      <c r="AC6" s="19">
        <v>11</v>
      </c>
      <c r="AD6" s="20">
        <v>1055000</v>
      </c>
      <c r="AE6" s="20">
        <f t="shared" si="4"/>
        <v>366085000</v>
      </c>
      <c r="AF6" s="20">
        <f t="shared" si="5"/>
        <v>18304250000</v>
      </c>
      <c r="AG6" s="35"/>
      <c r="AI6" s="21" t="s">
        <v>34</v>
      </c>
      <c r="AJ6" s="19">
        <v>13.76</v>
      </c>
      <c r="AK6" s="20">
        <v>191400</v>
      </c>
      <c r="AL6" s="20">
        <f t="shared" si="6"/>
        <v>66415800</v>
      </c>
      <c r="AM6" s="20">
        <f t="shared" si="7"/>
        <v>3320790000</v>
      </c>
      <c r="AN6" s="19"/>
    </row>
    <row r="7" spans="1:43" x14ac:dyDescent="0.25">
      <c r="J7" s="21" t="s">
        <v>38</v>
      </c>
      <c r="K7" s="19">
        <v>14.32</v>
      </c>
      <c r="L7" s="20">
        <v>126700</v>
      </c>
      <c r="M7" s="20">
        <f t="shared" si="0"/>
        <v>43964900</v>
      </c>
      <c r="N7" s="20">
        <f t="shared" si="1"/>
        <v>2198245000</v>
      </c>
      <c r="O7" s="35"/>
      <c r="P7" s="43"/>
      <c r="Q7" s="21" t="s">
        <v>38</v>
      </c>
      <c r="R7" s="19">
        <v>14.1</v>
      </c>
      <c r="S7" s="20">
        <v>117900</v>
      </c>
      <c r="T7" s="20">
        <f t="shared" si="2"/>
        <v>40911300</v>
      </c>
      <c r="U7" s="20">
        <f t="shared" si="3"/>
        <v>2045565000</v>
      </c>
      <c r="V7" s="19"/>
      <c r="W7" s="43"/>
      <c r="AB7" s="21" t="s">
        <v>38</v>
      </c>
      <c r="AC7" s="19">
        <v>14.48</v>
      </c>
      <c r="AD7" s="20">
        <v>104800</v>
      </c>
      <c r="AE7" s="20">
        <f t="shared" si="4"/>
        <v>36365600</v>
      </c>
      <c r="AF7" s="20">
        <f t="shared" si="5"/>
        <v>1818280000</v>
      </c>
      <c r="AG7" s="35"/>
      <c r="AI7" s="21" t="s">
        <v>38</v>
      </c>
      <c r="AJ7" s="19">
        <v>14.11</v>
      </c>
      <c r="AK7" s="20">
        <v>149000</v>
      </c>
      <c r="AL7" s="20">
        <f t="shared" si="6"/>
        <v>51703000</v>
      </c>
      <c r="AM7" s="20">
        <f t="shared" si="7"/>
        <v>2585150000</v>
      </c>
      <c r="AN7" s="19"/>
    </row>
    <row r="8" spans="1:43" x14ac:dyDescent="0.25">
      <c r="J8" s="21" t="s">
        <v>38</v>
      </c>
      <c r="K8" s="19">
        <v>14.17</v>
      </c>
      <c r="L8" s="20">
        <v>140300</v>
      </c>
      <c r="M8" s="20">
        <f t="shared" si="0"/>
        <v>48684100</v>
      </c>
      <c r="N8" s="20">
        <f t="shared" si="1"/>
        <v>2434205000</v>
      </c>
      <c r="O8" s="35"/>
      <c r="P8" s="43"/>
      <c r="Q8" s="21" t="s">
        <v>38</v>
      </c>
      <c r="R8" s="19">
        <v>13.95</v>
      </c>
      <c r="S8" s="20">
        <v>130600</v>
      </c>
      <c r="T8" s="20">
        <f t="shared" si="2"/>
        <v>45318200</v>
      </c>
      <c r="U8" s="20">
        <f t="shared" si="3"/>
        <v>2265910000</v>
      </c>
      <c r="V8" s="19"/>
      <c r="W8" s="43"/>
      <c r="AB8" s="21" t="s">
        <v>38</v>
      </c>
      <c r="AC8" s="19">
        <v>13.88</v>
      </c>
      <c r="AD8" s="20">
        <v>156000</v>
      </c>
      <c r="AE8" s="20">
        <f t="shared" si="4"/>
        <v>54132000</v>
      </c>
      <c r="AF8" s="20">
        <f t="shared" si="5"/>
        <v>2706600000</v>
      </c>
      <c r="AG8" s="35"/>
      <c r="AI8" s="21" t="s">
        <v>38</v>
      </c>
      <c r="AJ8" s="19">
        <v>14.11</v>
      </c>
      <c r="AK8" s="20">
        <v>149000</v>
      </c>
      <c r="AL8" s="20">
        <f t="shared" si="6"/>
        <v>51703000</v>
      </c>
      <c r="AM8" s="20">
        <f t="shared" si="7"/>
        <v>2585150000</v>
      </c>
      <c r="AN8" s="19"/>
    </row>
    <row r="9" spans="1:43" x14ac:dyDescent="0.25">
      <c r="J9" s="21" t="s">
        <v>42</v>
      </c>
      <c r="K9" s="19">
        <v>17.47</v>
      </c>
      <c r="L9" s="20">
        <v>14980</v>
      </c>
      <c r="M9" s="20">
        <f t="shared" si="0"/>
        <v>5198060</v>
      </c>
      <c r="N9" s="20">
        <f t="shared" si="1"/>
        <v>259903000</v>
      </c>
      <c r="O9" s="35"/>
      <c r="P9" s="43"/>
      <c r="Q9" s="21" t="s">
        <v>42</v>
      </c>
      <c r="R9" s="19">
        <v>17.23</v>
      </c>
      <c r="S9" s="20">
        <v>13860</v>
      </c>
      <c r="T9" s="20">
        <f t="shared" si="2"/>
        <v>4809420</v>
      </c>
      <c r="U9" s="20">
        <f t="shared" si="3"/>
        <v>240471000</v>
      </c>
      <c r="V9" s="19"/>
      <c r="W9" s="43"/>
      <c r="AB9" s="21" t="s">
        <v>42</v>
      </c>
      <c r="AC9" s="19">
        <v>17.09</v>
      </c>
      <c r="AD9" s="20">
        <v>18540</v>
      </c>
      <c r="AE9" s="20">
        <f t="shared" si="4"/>
        <v>6433380</v>
      </c>
      <c r="AF9" s="20">
        <f t="shared" si="5"/>
        <v>321669000</v>
      </c>
      <c r="AG9" s="35"/>
      <c r="AI9" s="21" t="s">
        <v>42</v>
      </c>
      <c r="AJ9" s="19">
        <v>17.38</v>
      </c>
      <c r="AK9" s="20">
        <v>14400</v>
      </c>
      <c r="AL9" s="20">
        <f t="shared" si="6"/>
        <v>4996800</v>
      </c>
      <c r="AM9" s="20">
        <f t="shared" si="7"/>
        <v>249840000</v>
      </c>
      <c r="AN9" s="19"/>
    </row>
    <row r="10" spans="1:43" x14ac:dyDescent="0.25">
      <c r="J10" s="21" t="s">
        <v>42</v>
      </c>
      <c r="K10" s="19">
        <v>17.3</v>
      </c>
      <c r="L10" s="20">
        <v>16810</v>
      </c>
      <c r="M10" s="20">
        <f t="shared" si="0"/>
        <v>5833070</v>
      </c>
      <c r="N10" s="20">
        <f t="shared" si="1"/>
        <v>291653500</v>
      </c>
      <c r="O10" s="35"/>
      <c r="P10" s="43"/>
      <c r="Q10" s="21" t="s">
        <v>42</v>
      </c>
      <c r="R10" s="19">
        <v>16.920000000000002</v>
      </c>
      <c r="S10" s="20">
        <v>17140</v>
      </c>
      <c r="T10" s="20">
        <f t="shared" si="2"/>
        <v>5947580</v>
      </c>
      <c r="U10" s="20">
        <f t="shared" si="3"/>
        <v>297379000</v>
      </c>
      <c r="V10" s="19"/>
      <c r="W10" s="43"/>
      <c r="AB10" s="21" t="s">
        <v>42</v>
      </c>
      <c r="AC10" s="19">
        <v>17.350000000000001</v>
      </c>
      <c r="AD10" s="20">
        <v>15600</v>
      </c>
      <c r="AE10" s="20">
        <f t="shared" si="4"/>
        <v>5413200</v>
      </c>
      <c r="AF10" s="20">
        <f t="shared" si="5"/>
        <v>270660000</v>
      </c>
      <c r="AG10" s="35"/>
      <c r="AI10" s="21" t="s">
        <v>42</v>
      </c>
      <c r="AJ10" s="19">
        <v>17</v>
      </c>
      <c r="AK10" s="20">
        <v>18890</v>
      </c>
      <c r="AL10" s="20">
        <f t="shared" si="6"/>
        <v>6554830</v>
      </c>
      <c r="AM10" s="20">
        <f t="shared" si="7"/>
        <v>327741500</v>
      </c>
      <c r="AN10" s="19"/>
    </row>
    <row r="11" spans="1:43" x14ac:dyDescent="0.25">
      <c r="J11" s="21" t="s">
        <v>46</v>
      </c>
      <c r="K11" s="19">
        <v>20.7</v>
      </c>
      <c r="L11" s="20">
        <v>1676</v>
      </c>
      <c r="M11" s="20">
        <f t="shared" si="0"/>
        <v>581572</v>
      </c>
      <c r="N11" s="20">
        <f t="shared" si="1"/>
        <v>29078600</v>
      </c>
      <c r="O11" s="35"/>
      <c r="P11" s="43"/>
      <c r="Q11" s="21" t="s">
        <v>46</v>
      </c>
      <c r="R11" s="19">
        <v>20.18</v>
      </c>
      <c r="S11" s="20">
        <v>1844</v>
      </c>
      <c r="T11" s="20">
        <f t="shared" si="2"/>
        <v>639868</v>
      </c>
      <c r="U11" s="20">
        <f t="shared" si="3"/>
        <v>31993400</v>
      </c>
      <c r="V11" s="19"/>
      <c r="W11" s="43"/>
      <c r="AB11" s="21" t="s">
        <v>46</v>
      </c>
      <c r="AC11" s="19">
        <v>20.71</v>
      </c>
      <c r="AD11" s="20">
        <v>1678</v>
      </c>
      <c r="AE11" s="20">
        <f t="shared" si="4"/>
        <v>582266</v>
      </c>
      <c r="AF11" s="20">
        <f t="shared" si="5"/>
        <v>29113300</v>
      </c>
      <c r="AG11" s="35"/>
      <c r="AI11" s="21" t="s">
        <v>46</v>
      </c>
      <c r="AJ11" s="19">
        <v>20.2</v>
      </c>
      <c r="AK11" s="20">
        <v>1919</v>
      </c>
      <c r="AL11" s="20">
        <f t="shared" si="6"/>
        <v>665893</v>
      </c>
      <c r="AM11" s="20">
        <f t="shared" si="7"/>
        <v>33294650</v>
      </c>
      <c r="AN11" s="19"/>
    </row>
    <row r="12" spans="1:43" x14ac:dyDescent="0.25">
      <c r="J12" s="21" t="s">
        <v>46</v>
      </c>
      <c r="K12" s="19">
        <v>20.83</v>
      </c>
      <c r="L12" s="20">
        <v>1535</v>
      </c>
      <c r="M12" s="20">
        <f t="shared" si="0"/>
        <v>532645</v>
      </c>
      <c r="N12" s="20">
        <f t="shared" si="1"/>
        <v>26632250</v>
      </c>
      <c r="O12" s="35"/>
      <c r="P12" s="43"/>
      <c r="Q12" s="21" t="s">
        <v>46</v>
      </c>
      <c r="R12" s="19">
        <v>20.3</v>
      </c>
      <c r="S12" s="20">
        <v>1699</v>
      </c>
      <c r="T12" s="20">
        <f t="shared" si="2"/>
        <v>589553</v>
      </c>
      <c r="U12" s="20">
        <f t="shared" si="3"/>
        <v>29477650</v>
      </c>
      <c r="V12" s="19"/>
      <c r="W12" s="43"/>
      <c r="AB12" s="21" t="s">
        <v>46</v>
      </c>
      <c r="AC12" s="19">
        <v>20.59</v>
      </c>
      <c r="AD12" s="20">
        <v>1817</v>
      </c>
      <c r="AE12" s="20">
        <f t="shared" si="4"/>
        <v>630499</v>
      </c>
      <c r="AF12" s="20">
        <f t="shared" si="5"/>
        <v>31524950</v>
      </c>
      <c r="AG12" s="35"/>
      <c r="AI12" s="21" t="s">
        <v>46</v>
      </c>
      <c r="AJ12" s="19">
        <v>20.43</v>
      </c>
      <c r="AK12" s="20">
        <v>1628</v>
      </c>
      <c r="AL12" s="20">
        <f t="shared" si="6"/>
        <v>564916</v>
      </c>
      <c r="AM12" s="20">
        <f t="shared" si="7"/>
        <v>28245800</v>
      </c>
      <c r="AN12" s="19"/>
    </row>
    <row r="13" spans="1:43" x14ac:dyDescent="0.25">
      <c r="J13" s="19" t="s">
        <v>50</v>
      </c>
      <c r="K13" s="19">
        <v>26.09</v>
      </c>
      <c r="L13" s="20">
        <v>43.39</v>
      </c>
      <c r="M13" s="20">
        <f t="shared" si="0"/>
        <v>15056.33</v>
      </c>
      <c r="N13" s="20">
        <f t="shared" si="1"/>
        <v>752816.5</v>
      </c>
      <c r="O13" s="35"/>
      <c r="P13" s="43"/>
      <c r="Q13" s="19" t="s">
        <v>50</v>
      </c>
      <c r="R13" s="19">
        <v>24.75</v>
      </c>
      <c r="S13" s="20">
        <v>81.03</v>
      </c>
      <c r="T13" s="20">
        <f t="shared" si="2"/>
        <v>28117.41</v>
      </c>
      <c r="U13" s="20">
        <f t="shared" si="3"/>
        <v>1405870.5</v>
      </c>
      <c r="V13" s="19"/>
      <c r="W13" s="43"/>
      <c r="AB13" s="19" t="s">
        <v>50</v>
      </c>
      <c r="AC13" s="19">
        <v>26.02</v>
      </c>
      <c r="AD13" s="20">
        <v>49.49</v>
      </c>
      <c r="AE13" s="20">
        <f t="shared" si="4"/>
        <v>17173.030000000002</v>
      </c>
      <c r="AF13" s="20">
        <f t="shared" si="5"/>
        <v>858651.50000000012</v>
      </c>
      <c r="AG13" s="35"/>
      <c r="AI13" s="19" t="s">
        <v>50</v>
      </c>
      <c r="AJ13" s="19">
        <v>24.86</v>
      </c>
      <c r="AK13" s="20">
        <v>68.66</v>
      </c>
      <c r="AL13" s="20">
        <f t="shared" si="6"/>
        <v>23825.02</v>
      </c>
      <c r="AM13" s="20">
        <f t="shared" si="7"/>
        <v>1191251</v>
      </c>
      <c r="AN13" s="19"/>
    </row>
    <row r="14" spans="1:43" x14ac:dyDescent="0.25">
      <c r="J14" s="19" t="s">
        <v>50</v>
      </c>
      <c r="K14" s="19">
        <v>26</v>
      </c>
      <c r="L14" s="20">
        <v>46.12</v>
      </c>
      <c r="M14" s="20">
        <f t="shared" si="0"/>
        <v>16003.64</v>
      </c>
      <c r="N14" s="20">
        <f t="shared" si="1"/>
        <v>800182</v>
      </c>
      <c r="O14" s="35"/>
      <c r="P14" s="43"/>
      <c r="Q14" s="19" t="s">
        <v>50</v>
      </c>
      <c r="R14" s="19">
        <v>26.57</v>
      </c>
      <c r="S14" s="20">
        <v>23.34</v>
      </c>
      <c r="T14" s="20">
        <f t="shared" si="2"/>
        <v>8098.98</v>
      </c>
      <c r="U14" s="20">
        <f t="shared" si="3"/>
        <v>404949</v>
      </c>
      <c r="V14" s="19"/>
      <c r="W14" s="43"/>
      <c r="X14" s="2" t="s">
        <v>114</v>
      </c>
      <c r="AB14" s="19" t="s">
        <v>50</v>
      </c>
      <c r="AC14" s="19">
        <v>26.56</v>
      </c>
      <c r="AD14" s="20">
        <v>34.590000000000003</v>
      </c>
      <c r="AE14" s="20">
        <f t="shared" si="4"/>
        <v>12002.730000000001</v>
      </c>
      <c r="AF14" s="20">
        <f t="shared" si="5"/>
        <v>600136.50000000012</v>
      </c>
      <c r="AG14" s="35"/>
      <c r="AI14" s="19" t="s">
        <v>50</v>
      </c>
      <c r="AJ14" s="19">
        <v>26.05</v>
      </c>
      <c r="AK14" s="20">
        <v>29.33</v>
      </c>
      <c r="AL14" s="20">
        <f t="shared" si="6"/>
        <v>10177.51</v>
      </c>
      <c r="AM14" s="20">
        <f t="shared" si="7"/>
        <v>508875.5</v>
      </c>
      <c r="AN14" s="19"/>
      <c r="AQ14" s="2" t="s">
        <v>114</v>
      </c>
    </row>
    <row r="15" spans="1:43" x14ac:dyDescent="0.25">
      <c r="J15" s="33" t="s">
        <v>31</v>
      </c>
      <c r="K15" s="25">
        <v>34.49</v>
      </c>
      <c r="L15" s="26">
        <v>0.14599999999999999</v>
      </c>
      <c r="M15" s="26">
        <f t="shared" si="0"/>
        <v>50.661999999999999</v>
      </c>
      <c r="N15" s="26">
        <f t="shared" si="1"/>
        <v>2533.1</v>
      </c>
      <c r="O15" s="36">
        <f>AVERAGE(N15:N17)</f>
        <v>3509.3266666666664</v>
      </c>
      <c r="P15" s="44"/>
      <c r="Q15" s="33" t="s">
        <v>31</v>
      </c>
      <c r="R15" s="25">
        <v>35.090000000000003</v>
      </c>
      <c r="S15" s="26">
        <v>6.8849999999999995E-2</v>
      </c>
      <c r="T15" s="26">
        <f t="shared" si="2"/>
        <v>23.890949999999997</v>
      </c>
      <c r="U15" s="26">
        <f t="shared" si="3"/>
        <v>1194.5474999999999</v>
      </c>
      <c r="V15" s="26">
        <f>AVERAGE(U15:U17)</f>
        <v>4455.769166666666</v>
      </c>
      <c r="W15" s="44"/>
      <c r="X15" s="48">
        <f>AVERAGE(O15,V15)</f>
        <v>3982.5479166666664</v>
      </c>
      <c r="AB15" s="33" t="s">
        <v>58</v>
      </c>
      <c r="AC15" s="25">
        <v>42.32</v>
      </c>
      <c r="AD15" s="26">
        <v>9.9339999999999997E-4</v>
      </c>
      <c r="AE15" s="26">
        <f t="shared" si="4"/>
        <v>0.34470980000000001</v>
      </c>
      <c r="AF15" s="26">
        <f t="shared" si="5"/>
        <v>17.235490000000002</v>
      </c>
      <c r="AG15" s="36">
        <f>AVERAGE(AF15:AF17)</f>
        <v>3421.3818299999998</v>
      </c>
      <c r="AI15" s="33" t="s">
        <v>58</v>
      </c>
      <c r="AJ15" s="25">
        <v>42.15</v>
      </c>
      <c r="AK15" s="26">
        <v>2.9530000000000002E-4</v>
      </c>
      <c r="AL15" s="26">
        <f t="shared" si="6"/>
        <v>0.10246910000000001</v>
      </c>
      <c r="AM15" s="26">
        <f t="shared" si="7"/>
        <v>5.1234550000000008</v>
      </c>
      <c r="AN15" s="26">
        <f>AVERAGE(AM15:AM17)</f>
        <v>335.24421833333332</v>
      </c>
      <c r="AQ15" s="1">
        <f>AVERAGE(AG15,AN15)</f>
        <v>1878.3130241666665</v>
      </c>
    </row>
    <row r="16" spans="1:43" x14ac:dyDescent="0.25">
      <c r="J16" s="33" t="s">
        <v>31</v>
      </c>
      <c r="K16" s="25">
        <v>33.72</v>
      </c>
      <c r="L16" s="26">
        <v>0.246</v>
      </c>
      <c r="M16" s="26">
        <f t="shared" si="0"/>
        <v>85.361999999999995</v>
      </c>
      <c r="N16" s="26">
        <f t="shared" si="1"/>
        <v>4268.0999999999995</v>
      </c>
      <c r="O16" s="37"/>
      <c r="P16" s="45"/>
      <c r="Q16" s="33" t="s">
        <v>31</v>
      </c>
      <c r="R16" s="25">
        <v>32.65</v>
      </c>
      <c r="S16" s="26">
        <v>0.36520000000000002</v>
      </c>
      <c r="T16" s="26">
        <f t="shared" si="2"/>
        <v>126.7244</v>
      </c>
      <c r="U16" s="26">
        <f t="shared" si="3"/>
        <v>6336.22</v>
      </c>
      <c r="V16" s="25"/>
      <c r="W16" s="45"/>
      <c r="X16" s="48"/>
      <c r="AB16" s="33" t="s">
        <v>58</v>
      </c>
      <c r="AC16" s="25">
        <v>33.479999999999997</v>
      </c>
      <c r="AD16" s="26">
        <v>0.35049999999999998</v>
      </c>
      <c r="AE16" s="26">
        <f t="shared" si="4"/>
        <v>121.62349999999999</v>
      </c>
      <c r="AF16" s="26">
        <f t="shared" si="5"/>
        <v>6081.1749999999993</v>
      </c>
      <c r="AG16" s="37"/>
      <c r="AI16" s="33" t="s">
        <v>58</v>
      </c>
      <c r="AJ16" s="25">
        <v>37.799999999999997</v>
      </c>
      <c r="AK16" s="26">
        <v>6.6119999999999998E-3</v>
      </c>
      <c r="AL16" s="26">
        <f t="shared" si="6"/>
        <v>2.2943639999999998</v>
      </c>
      <c r="AM16" s="26">
        <f t="shared" si="7"/>
        <v>114.7182</v>
      </c>
      <c r="AN16" s="25"/>
    </row>
    <row r="17" spans="10:43" x14ac:dyDescent="0.25">
      <c r="J17" s="25" t="s">
        <v>31</v>
      </c>
      <c r="K17" s="25">
        <v>33.92</v>
      </c>
      <c r="L17" s="26">
        <v>0.21479999999999999</v>
      </c>
      <c r="M17" s="26">
        <f t="shared" si="0"/>
        <v>74.535600000000002</v>
      </c>
      <c r="N17" s="26">
        <f t="shared" si="1"/>
        <v>3726.78</v>
      </c>
      <c r="O17" s="38"/>
      <c r="P17" s="46"/>
      <c r="Q17" s="25" t="s">
        <v>31</v>
      </c>
      <c r="R17" s="25">
        <v>32.770000000000003</v>
      </c>
      <c r="S17" s="26">
        <v>0.33639999999999998</v>
      </c>
      <c r="T17" s="26">
        <f t="shared" si="2"/>
        <v>116.73079999999999</v>
      </c>
      <c r="U17" s="26">
        <f t="shared" si="3"/>
        <v>5836.5399999999991</v>
      </c>
      <c r="V17" s="38"/>
      <c r="W17" s="46"/>
      <c r="X17" s="48"/>
      <c r="AB17" s="25" t="s">
        <v>58</v>
      </c>
      <c r="AC17" s="25">
        <v>34.049999999999997</v>
      </c>
      <c r="AD17" s="26">
        <v>0.24010000000000001</v>
      </c>
      <c r="AE17" s="26">
        <f t="shared" si="4"/>
        <v>83.314700000000002</v>
      </c>
      <c r="AF17" s="26">
        <f t="shared" si="5"/>
        <v>4165.7349999999997</v>
      </c>
      <c r="AG17" s="38"/>
      <c r="AI17" s="25" t="s">
        <v>58</v>
      </c>
      <c r="AJ17" s="25">
        <v>34.94</v>
      </c>
      <c r="AK17" s="26">
        <v>5.1060000000000001E-2</v>
      </c>
      <c r="AL17" s="26">
        <f t="shared" si="6"/>
        <v>17.71782</v>
      </c>
      <c r="AM17" s="26">
        <f t="shared" si="7"/>
        <v>885.89099999999996</v>
      </c>
      <c r="AN17" s="38"/>
    </row>
    <row r="18" spans="10:43" x14ac:dyDescent="0.25">
      <c r="J18" s="25" t="s">
        <v>32</v>
      </c>
      <c r="K18" s="25">
        <v>42.35</v>
      </c>
      <c r="L18" s="26">
        <v>7.0799999999999997E-4</v>
      </c>
      <c r="M18" s="26">
        <f t="shared" si="0"/>
        <v>0.24567599999999998</v>
      </c>
      <c r="N18" s="26">
        <f t="shared" si="1"/>
        <v>12.283799999999999</v>
      </c>
      <c r="O18" s="36">
        <f>AVERAGE(N18:N20)</f>
        <v>1729.4942666666668</v>
      </c>
      <c r="P18" s="44"/>
      <c r="Q18" s="25" t="s">
        <v>32</v>
      </c>
      <c r="R18" s="25">
        <v>33.14</v>
      </c>
      <c r="S18" s="26">
        <v>0.26119999999999999</v>
      </c>
      <c r="T18" s="26">
        <f t="shared" si="2"/>
        <v>90.636399999999995</v>
      </c>
      <c r="U18" s="26">
        <f t="shared" si="3"/>
        <v>4531.82</v>
      </c>
      <c r="V18" s="26">
        <f>AVERAGE(U18:U20)</f>
        <v>3901.2053333333329</v>
      </c>
      <c r="W18" s="44"/>
      <c r="X18" s="48">
        <f t="shared" ref="X18:X66" si="8">AVERAGE(O18,V18)</f>
        <v>2815.3498</v>
      </c>
      <c r="AB18" s="25" t="s">
        <v>59</v>
      </c>
      <c r="AC18" s="25">
        <v>41.46</v>
      </c>
      <c r="AD18" s="26">
        <v>1.758E-3</v>
      </c>
      <c r="AE18" s="26">
        <f t="shared" si="4"/>
        <v>0.61002599999999996</v>
      </c>
      <c r="AF18" s="26">
        <f t="shared" si="5"/>
        <v>30.501299999999997</v>
      </c>
      <c r="AG18" s="36">
        <f>AVERAGE(AF18:AF20)</f>
        <v>48.920059999999999</v>
      </c>
      <c r="AI18" s="25" t="s">
        <v>59</v>
      </c>
      <c r="AJ18" s="25">
        <v>42.38</v>
      </c>
      <c r="AK18" s="26">
        <v>2.5050000000000002E-4</v>
      </c>
      <c r="AL18" s="26">
        <f t="shared" si="6"/>
        <v>8.6923500000000001E-2</v>
      </c>
      <c r="AM18" s="26">
        <f t="shared" si="7"/>
        <v>4.3461749999999997</v>
      </c>
      <c r="AN18" s="26">
        <f>AVERAGE(AM18:AM20)</f>
        <v>1809.3187250000003</v>
      </c>
      <c r="AQ18" s="1">
        <f>AVERAGE(AG18,AN18)</f>
        <v>929.11939250000012</v>
      </c>
    </row>
    <row r="19" spans="10:43" x14ac:dyDescent="0.25">
      <c r="J19" s="25" t="s">
        <v>32</v>
      </c>
      <c r="K19" s="25">
        <v>35.450000000000003</v>
      </c>
      <c r="L19" s="26">
        <v>7.6139999999999999E-2</v>
      </c>
      <c r="M19" s="26">
        <f t="shared" si="0"/>
        <v>26.420580000000001</v>
      </c>
      <c r="N19" s="26">
        <f t="shared" si="1"/>
        <v>1321.029</v>
      </c>
      <c r="O19" s="37"/>
      <c r="P19" s="45"/>
      <c r="Q19" s="25" t="s">
        <v>32</v>
      </c>
      <c r="R19" s="25">
        <v>32.700000000000003</v>
      </c>
      <c r="S19" s="26">
        <v>0.35289999999999999</v>
      </c>
      <c r="T19" s="26">
        <f t="shared" si="2"/>
        <v>122.4563</v>
      </c>
      <c r="U19" s="26">
        <f t="shared" si="3"/>
        <v>6122.8149999999996</v>
      </c>
      <c r="V19" s="25"/>
      <c r="W19" s="45"/>
      <c r="X19" s="48"/>
      <c r="AB19" s="25" t="s">
        <v>59</v>
      </c>
      <c r="AC19" s="25">
        <v>39.67</v>
      </c>
      <c r="AD19" s="26">
        <v>5.7650000000000002E-3</v>
      </c>
      <c r="AE19" s="26">
        <f t="shared" si="4"/>
        <v>2.0004550000000001</v>
      </c>
      <c r="AF19" s="26">
        <f t="shared" si="5"/>
        <v>100.02275</v>
      </c>
      <c r="AG19" s="37"/>
      <c r="AI19" s="25" t="s">
        <v>59</v>
      </c>
      <c r="AJ19" s="25">
        <v>33.409999999999997</v>
      </c>
      <c r="AK19" s="26">
        <v>0.15240000000000001</v>
      </c>
      <c r="AL19" s="26">
        <f t="shared" si="6"/>
        <v>52.882800000000003</v>
      </c>
      <c r="AM19" s="26">
        <f t="shared" si="7"/>
        <v>2644.1400000000003</v>
      </c>
      <c r="AN19" s="25"/>
    </row>
    <row r="20" spans="10:43" x14ac:dyDescent="0.25">
      <c r="J20" s="25" t="s">
        <v>32</v>
      </c>
      <c r="K20" s="25">
        <v>33.869999999999997</v>
      </c>
      <c r="L20" s="26">
        <v>0.22220000000000001</v>
      </c>
      <c r="M20" s="26">
        <f t="shared" si="0"/>
        <v>77.103400000000008</v>
      </c>
      <c r="N20" s="26">
        <f t="shared" si="1"/>
        <v>3855.1700000000005</v>
      </c>
      <c r="O20" s="37"/>
      <c r="P20" s="45"/>
      <c r="Q20" s="25" t="s">
        <v>32</v>
      </c>
      <c r="R20" s="25">
        <v>35.28</v>
      </c>
      <c r="S20" s="26">
        <v>6.046E-2</v>
      </c>
      <c r="T20" s="26">
        <f t="shared" si="2"/>
        <v>20.979620000000001</v>
      </c>
      <c r="U20" s="26">
        <f t="shared" si="3"/>
        <v>1048.981</v>
      </c>
      <c r="V20" s="25"/>
      <c r="W20" s="45"/>
      <c r="X20" s="48"/>
      <c r="AB20" s="25" t="s">
        <v>59</v>
      </c>
      <c r="AC20" s="25">
        <v>42.41</v>
      </c>
      <c r="AD20" s="26">
        <v>9.3579999999999998E-4</v>
      </c>
      <c r="AE20" s="26">
        <f t="shared" si="4"/>
        <v>0.32472259999999997</v>
      </c>
      <c r="AF20" s="26">
        <f t="shared" si="5"/>
        <v>16.236129999999999</v>
      </c>
      <c r="AG20" s="37"/>
      <c r="AI20" s="25" t="s">
        <v>59</v>
      </c>
      <c r="AJ20" s="25">
        <v>33.340000000000003</v>
      </c>
      <c r="AK20" s="26">
        <v>0.16020000000000001</v>
      </c>
      <c r="AL20" s="26">
        <f t="shared" si="6"/>
        <v>55.589400000000005</v>
      </c>
      <c r="AM20" s="26">
        <f t="shared" si="7"/>
        <v>2779.4700000000003</v>
      </c>
      <c r="AN20" s="25"/>
    </row>
    <row r="21" spans="10:43" x14ac:dyDescent="0.25">
      <c r="J21" s="25" t="s">
        <v>33</v>
      </c>
      <c r="K21" s="25">
        <v>33</v>
      </c>
      <c r="L21" s="26">
        <v>0.40079999999999999</v>
      </c>
      <c r="M21" s="26">
        <f t="shared" si="0"/>
        <v>139.07759999999999</v>
      </c>
      <c r="N21" s="26">
        <f t="shared" si="1"/>
        <v>6953.8799999999992</v>
      </c>
      <c r="O21" s="38">
        <f>AVERAGE(N21:N23)</f>
        <v>4564.2066666666669</v>
      </c>
      <c r="P21" s="46"/>
      <c r="Q21" s="25" t="s">
        <v>33</v>
      </c>
      <c r="R21" s="25">
        <v>33.04</v>
      </c>
      <c r="S21" s="26">
        <v>0.2797</v>
      </c>
      <c r="T21" s="26">
        <f t="shared" si="2"/>
        <v>97.055900000000008</v>
      </c>
      <c r="U21" s="26">
        <f t="shared" si="3"/>
        <v>4852.7950000000001</v>
      </c>
      <c r="V21" s="38">
        <f>AVERAGE(U21:U23)</f>
        <v>9229.6216666666678</v>
      </c>
      <c r="W21" s="46"/>
      <c r="X21" s="48">
        <f t="shared" si="8"/>
        <v>6896.9141666666674</v>
      </c>
      <c r="AB21" s="25" t="s">
        <v>60</v>
      </c>
      <c r="AC21" s="25">
        <v>41.32</v>
      </c>
      <c r="AD21" s="26">
        <v>1.9289999999999999E-3</v>
      </c>
      <c r="AE21" s="26">
        <f t="shared" si="4"/>
        <v>0.66936299999999993</v>
      </c>
      <c r="AF21" s="26">
        <f t="shared" si="5"/>
        <v>33.468149999999994</v>
      </c>
      <c r="AG21" s="38">
        <f>AVERAGE(AF21,AF23)</f>
        <v>23.610747499999995</v>
      </c>
      <c r="AI21" s="25" t="s">
        <v>60</v>
      </c>
      <c r="AJ21" s="25">
        <v>35.409999999999997</v>
      </c>
      <c r="AK21" s="26">
        <v>3.6490000000000002E-2</v>
      </c>
      <c r="AL21" s="26">
        <f t="shared" si="6"/>
        <v>12.66203</v>
      </c>
      <c r="AM21" s="26">
        <f t="shared" si="7"/>
        <v>633.10149999999999</v>
      </c>
      <c r="AN21" s="38">
        <f>AVERAGE(AM21:AM23)</f>
        <v>2734.9383333333335</v>
      </c>
      <c r="AQ21" s="1">
        <f>AVERAGE(AG21,AN21)</f>
        <v>1379.2745404166667</v>
      </c>
    </row>
    <row r="22" spans="10:43" x14ac:dyDescent="0.25">
      <c r="J22" s="25" t="s">
        <v>33</v>
      </c>
      <c r="K22" s="25">
        <v>33.69</v>
      </c>
      <c r="L22" s="26">
        <v>0.25109999999999999</v>
      </c>
      <c r="M22" s="26">
        <f t="shared" si="0"/>
        <v>87.131699999999995</v>
      </c>
      <c r="N22" s="26">
        <f t="shared" si="1"/>
        <v>4356.585</v>
      </c>
      <c r="O22" s="37"/>
      <c r="P22" s="45"/>
      <c r="Q22" s="25" t="s">
        <v>33</v>
      </c>
      <c r="R22" s="25">
        <v>31.85</v>
      </c>
      <c r="S22" s="26">
        <v>0.63109999999999999</v>
      </c>
      <c r="T22" s="26">
        <f t="shared" si="2"/>
        <v>218.99170000000001</v>
      </c>
      <c r="U22" s="26">
        <f t="shared" si="3"/>
        <v>10949.585000000001</v>
      </c>
      <c r="V22" s="25"/>
      <c r="W22" s="45"/>
      <c r="X22" s="48"/>
      <c r="AB22" s="25" t="s">
        <v>60</v>
      </c>
      <c r="AC22" s="25" t="s">
        <v>0</v>
      </c>
      <c r="AD22" s="26" t="s">
        <v>1</v>
      </c>
      <c r="AE22" s="26" t="e">
        <f t="shared" si="4"/>
        <v>#VALUE!</v>
      </c>
      <c r="AF22" s="26" t="e">
        <f t="shared" si="5"/>
        <v>#VALUE!</v>
      </c>
      <c r="AG22" s="37"/>
      <c r="AI22" s="25" t="s">
        <v>60</v>
      </c>
      <c r="AJ22" s="25">
        <v>35.79</v>
      </c>
      <c r="AK22" s="26">
        <v>2.7810000000000001E-2</v>
      </c>
      <c r="AL22" s="26">
        <f t="shared" si="6"/>
        <v>9.6500700000000013</v>
      </c>
      <c r="AM22" s="26">
        <f t="shared" si="7"/>
        <v>482.50350000000009</v>
      </c>
      <c r="AN22" s="25"/>
    </row>
    <row r="23" spans="10:43" x14ac:dyDescent="0.25">
      <c r="J23" s="25" t="s">
        <v>33</v>
      </c>
      <c r="K23" s="25">
        <v>34.58</v>
      </c>
      <c r="L23" s="26">
        <v>0.13730000000000001</v>
      </c>
      <c r="M23" s="26">
        <f t="shared" si="0"/>
        <v>47.643100000000004</v>
      </c>
      <c r="N23" s="26">
        <f t="shared" si="1"/>
        <v>2382.1550000000002</v>
      </c>
      <c r="O23" s="37"/>
      <c r="P23" s="45"/>
      <c r="Q23" s="25" t="s">
        <v>33</v>
      </c>
      <c r="R23" s="25">
        <v>31.73</v>
      </c>
      <c r="S23" s="26">
        <v>0.68510000000000004</v>
      </c>
      <c r="T23" s="26">
        <f t="shared" si="2"/>
        <v>237.72970000000001</v>
      </c>
      <c r="U23" s="26">
        <f t="shared" si="3"/>
        <v>11886.485000000001</v>
      </c>
      <c r="V23" s="25"/>
      <c r="W23" s="45"/>
      <c r="X23" s="48"/>
      <c r="AB23" s="25" t="s">
        <v>60</v>
      </c>
      <c r="AC23" s="25">
        <v>42.66</v>
      </c>
      <c r="AD23" s="26">
        <v>7.9270000000000002E-4</v>
      </c>
      <c r="AE23" s="26">
        <f t="shared" si="4"/>
        <v>0.2750669</v>
      </c>
      <c r="AF23" s="26">
        <f t="shared" si="5"/>
        <v>13.753344999999999</v>
      </c>
      <c r="AG23" s="37"/>
      <c r="AI23" s="25" t="s">
        <v>60</v>
      </c>
      <c r="AJ23" s="25">
        <v>32.03</v>
      </c>
      <c r="AK23" s="26">
        <v>0.40860000000000002</v>
      </c>
      <c r="AL23" s="26">
        <f t="shared" si="6"/>
        <v>141.7842</v>
      </c>
      <c r="AM23" s="26">
        <f t="shared" si="7"/>
        <v>7089.21</v>
      </c>
      <c r="AN23" s="25"/>
    </row>
    <row r="24" spans="10:43" x14ac:dyDescent="0.25">
      <c r="J24" s="25" t="s">
        <v>35</v>
      </c>
      <c r="K24" s="25">
        <v>30.79</v>
      </c>
      <c r="L24" s="25">
        <v>1.7929999999999999</v>
      </c>
      <c r="M24" s="26">
        <f t="shared" si="0"/>
        <v>622.17099999999994</v>
      </c>
      <c r="N24" s="26">
        <f t="shared" si="1"/>
        <v>31108.549999999996</v>
      </c>
      <c r="O24" s="36">
        <f>AVERAGE(N24:N26)</f>
        <v>28297.849999999995</v>
      </c>
      <c r="P24" s="44"/>
      <c r="Q24" s="25" t="s">
        <v>35</v>
      </c>
      <c r="R24" s="25">
        <v>30.37</v>
      </c>
      <c r="S24" s="25">
        <v>1.736</v>
      </c>
      <c r="T24" s="26">
        <f t="shared" si="2"/>
        <v>602.39199999999994</v>
      </c>
      <c r="U24" s="26">
        <f t="shared" si="3"/>
        <v>30119.599999999999</v>
      </c>
      <c r="V24" s="26">
        <f>AVERAGE(U24:U26)</f>
        <v>24908.816666666666</v>
      </c>
      <c r="W24" s="44"/>
      <c r="X24" s="48">
        <f t="shared" si="8"/>
        <v>26603.333333333328</v>
      </c>
      <c r="AB24" s="25" t="s">
        <v>61</v>
      </c>
      <c r="AC24" s="25">
        <v>31.75</v>
      </c>
      <c r="AD24" s="25">
        <v>1.105</v>
      </c>
      <c r="AE24" s="26">
        <f t="shared" si="4"/>
        <v>383.435</v>
      </c>
      <c r="AF24" s="26">
        <f t="shared" si="5"/>
        <v>19171.75</v>
      </c>
      <c r="AG24" s="36">
        <f>AVERAGE(AF24:AF26)</f>
        <v>14257.073333333334</v>
      </c>
      <c r="AI24" s="25" t="s">
        <v>61</v>
      </c>
      <c r="AJ24" s="25">
        <v>33.03</v>
      </c>
      <c r="AK24" s="25">
        <v>0.19989999999999999</v>
      </c>
      <c r="AL24" s="26">
        <f t="shared" si="6"/>
        <v>69.365300000000005</v>
      </c>
      <c r="AM24" s="26">
        <f t="shared" si="7"/>
        <v>3468.2650000000003</v>
      </c>
      <c r="AN24" s="26">
        <f>AVERAGE(AM24:AM26)</f>
        <v>4786.2866666666669</v>
      </c>
      <c r="AQ24" s="1">
        <f>AVERAGE(AG24,AN24)</f>
        <v>9521.68</v>
      </c>
    </row>
    <row r="25" spans="10:43" x14ac:dyDescent="0.25">
      <c r="J25" s="25" t="s">
        <v>35</v>
      </c>
      <c r="K25" s="25">
        <v>30.84</v>
      </c>
      <c r="L25" s="25">
        <v>1.7330000000000001</v>
      </c>
      <c r="M25" s="26">
        <f t="shared" si="0"/>
        <v>601.351</v>
      </c>
      <c r="N25" s="26">
        <f t="shared" si="1"/>
        <v>30067.55</v>
      </c>
      <c r="O25" s="37"/>
      <c r="P25" s="45"/>
      <c r="Q25" s="25" t="s">
        <v>35</v>
      </c>
      <c r="R25" s="25">
        <v>30.69</v>
      </c>
      <c r="S25" s="25">
        <v>1.395</v>
      </c>
      <c r="T25" s="26">
        <f t="shared" si="2"/>
        <v>484.065</v>
      </c>
      <c r="U25" s="26">
        <f t="shared" si="3"/>
        <v>24203.25</v>
      </c>
      <c r="V25" s="25"/>
      <c r="W25" s="45"/>
      <c r="X25" s="48"/>
      <c r="AB25" s="25" t="s">
        <v>61</v>
      </c>
      <c r="AC25" s="25">
        <v>32.74</v>
      </c>
      <c r="AD25" s="25">
        <v>0.57269999999999999</v>
      </c>
      <c r="AE25" s="26">
        <f t="shared" si="4"/>
        <v>198.7269</v>
      </c>
      <c r="AF25" s="26">
        <f t="shared" si="5"/>
        <v>9936.3449999999993</v>
      </c>
      <c r="AG25" s="37"/>
      <c r="AI25" s="25" t="s">
        <v>61</v>
      </c>
      <c r="AJ25" s="25">
        <v>33</v>
      </c>
      <c r="AK25" s="25">
        <v>0.20430000000000001</v>
      </c>
      <c r="AL25" s="26">
        <f t="shared" si="6"/>
        <v>70.892099999999999</v>
      </c>
      <c r="AM25" s="26">
        <f t="shared" si="7"/>
        <v>3544.605</v>
      </c>
      <c r="AN25" s="25"/>
    </row>
    <row r="26" spans="10:43" x14ac:dyDescent="0.25">
      <c r="J26" s="25" t="s">
        <v>35</v>
      </c>
      <c r="K26" s="25">
        <v>31.19</v>
      </c>
      <c r="L26" s="25">
        <v>1.367</v>
      </c>
      <c r="M26" s="26">
        <f t="shared" si="0"/>
        <v>474.34899999999999</v>
      </c>
      <c r="N26" s="26">
        <f t="shared" si="1"/>
        <v>23717.45</v>
      </c>
      <c r="O26" s="37"/>
      <c r="P26" s="45"/>
      <c r="Q26" s="25" t="s">
        <v>35</v>
      </c>
      <c r="R26" s="25">
        <v>30.94</v>
      </c>
      <c r="S26" s="25">
        <v>1.1759999999999999</v>
      </c>
      <c r="T26" s="26">
        <f t="shared" si="2"/>
        <v>408.072</v>
      </c>
      <c r="U26" s="26">
        <f t="shared" si="3"/>
        <v>20403.599999999999</v>
      </c>
      <c r="V26" s="25"/>
      <c r="W26" s="45"/>
      <c r="X26" s="48"/>
      <c r="AB26" s="25" t="s">
        <v>61</v>
      </c>
      <c r="AC26" s="25">
        <v>32.26</v>
      </c>
      <c r="AD26" s="25">
        <v>0.78749999999999998</v>
      </c>
      <c r="AE26" s="26">
        <f t="shared" si="4"/>
        <v>273.26249999999999</v>
      </c>
      <c r="AF26" s="26">
        <f t="shared" si="5"/>
        <v>13663.125</v>
      </c>
      <c r="AG26" s="37"/>
      <c r="AI26" s="25" t="s">
        <v>61</v>
      </c>
      <c r="AJ26" s="25">
        <v>31.98</v>
      </c>
      <c r="AK26" s="25">
        <v>0.4234</v>
      </c>
      <c r="AL26" s="26">
        <f t="shared" si="6"/>
        <v>146.91980000000001</v>
      </c>
      <c r="AM26" s="26">
        <f t="shared" si="7"/>
        <v>7345.9900000000007</v>
      </c>
      <c r="AN26" s="25"/>
    </row>
    <row r="27" spans="10:43" x14ac:dyDescent="0.25">
      <c r="J27" s="25" t="s">
        <v>36</v>
      </c>
      <c r="K27" s="25">
        <v>29.66</v>
      </c>
      <c r="L27" s="25">
        <v>3.8580000000000001</v>
      </c>
      <c r="M27" s="26">
        <f t="shared" si="0"/>
        <v>1338.7260000000001</v>
      </c>
      <c r="N27" s="26">
        <f t="shared" si="1"/>
        <v>66936.3</v>
      </c>
      <c r="O27" s="36">
        <f>AVERAGE(N27:N29)</f>
        <v>64599.833333333336</v>
      </c>
      <c r="P27" s="44"/>
      <c r="Q27" s="25" t="s">
        <v>36</v>
      </c>
      <c r="R27" s="25">
        <v>30.02</v>
      </c>
      <c r="S27" s="25">
        <v>2.206</v>
      </c>
      <c r="T27" s="26">
        <f t="shared" si="2"/>
        <v>765.48199999999997</v>
      </c>
      <c r="U27" s="26">
        <f t="shared" si="3"/>
        <v>38274.1</v>
      </c>
      <c r="V27" s="26">
        <f>AVERAGE(U27:U29)</f>
        <v>37672.633333333331</v>
      </c>
      <c r="W27" s="44"/>
      <c r="X27" s="48">
        <f t="shared" si="8"/>
        <v>51136.233333333337</v>
      </c>
      <c r="AB27" s="25" t="s">
        <v>62</v>
      </c>
      <c r="AC27" s="25">
        <v>30.59</v>
      </c>
      <c r="AD27" s="25">
        <v>2.3849999999999998</v>
      </c>
      <c r="AE27" s="26">
        <f t="shared" si="4"/>
        <v>827.59499999999991</v>
      </c>
      <c r="AF27" s="26">
        <f t="shared" si="5"/>
        <v>41379.749999999993</v>
      </c>
      <c r="AG27" s="36">
        <f>AVERAGE(AF27:AF29)</f>
        <v>26447.183333333331</v>
      </c>
      <c r="AI27" s="25" t="s">
        <v>62</v>
      </c>
      <c r="AJ27" s="25">
        <v>30.87</v>
      </c>
      <c r="AK27" s="25">
        <v>0.93600000000000005</v>
      </c>
      <c r="AL27" s="26">
        <f t="shared" si="6"/>
        <v>324.79200000000003</v>
      </c>
      <c r="AM27" s="26">
        <f t="shared" si="7"/>
        <v>16239.600000000002</v>
      </c>
      <c r="AN27" s="26">
        <f>AVERAGE(AM27:AM29)</f>
        <v>11925.233333333332</v>
      </c>
      <c r="AQ27" s="1">
        <f>AVERAGE(AG27,AN27)</f>
        <v>19186.208333333332</v>
      </c>
    </row>
    <row r="28" spans="10:43" x14ac:dyDescent="0.25">
      <c r="J28" s="25" t="s">
        <v>36</v>
      </c>
      <c r="K28" s="25">
        <v>29.79</v>
      </c>
      <c r="L28" s="25">
        <v>3.532</v>
      </c>
      <c r="M28" s="26">
        <f t="shared" si="0"/>
        <v>1225.604</v>
      </c>
      <c r="N28" s="26">
        <f t="shared" si="1"/>
        <v>61280.200000000004</v>
      </c>
      <c r="O28" s="37"/>
      <c r="P28" s="45"/>
      <c r="Q28" s="25" t="s">
        <v>36</v>
      </c>
      <c r="R28" s="25">
        <v>30.04</v>
      </c>
      <c r="S28" s="25">
        <v>2.1760000000000002</v>
      </c>
      <c r="T28" s="26">
        <f t="shared" si="2"/>
        <v>755.072</v>
      </c>
      <c r="U28" s="26">
        <f t="shared" si="3"/>
        <v>37753.599999999999</v>
      </c>
      <c r="V28" s="25"/>
      <c r="W28" s="45"/>
      <c r="X28" s="48"/>
      <c r="AB28" s="25" t="s">
        <v>62</v>
      </c>
      <c r="AC28" s="25">
        <v>31.78</v>
      </c>
      <c r="AD28" s="25">
        <v>1.083</v>
      </c>
      <c r="AE28" s="26">
        <f t="shared" si="4"/>
        <v>375.80099999999999</v>
      </c>
      <c r="AF28" s="26">
        <f t="shared" si="5"/>
        <v>18790.05</v>
      </c>
      <c r="AG28" s="37"/>
      <c r="AI28" s="25" t="s">
        <v>62</v>
      </c>
      <c r="AJ28" s="25">
        <v>32.369999999999997</v>
      </c>
      <c r="AK28" s="25">
        <v>0.32040000000000002</v>
      </c>
      <c r="AL28" s="26">
        <f t="shared" si="6"/>
        <v>111.17880000000001</v>
      </c>
      <c r="AM28" s="26">
        <f t="shared" si="7"/>
        <v>5558.9400000000005</v>
      </c>
      <c r="AN28" s="25"/>
    </row>
    <row r="29" spans="10:43" x14ac:dyDescent="0.25">
      <c r="J29" s="25" t="s">
        <v>36</v>
      </c>
      <c r="K29" s="25">
        <v>29.69</v>
      </c>
      <c r="L29" s="25">
        <v>3.78</v>
      </c>
      <c r="M29" s="26">
        <f t="shared" si="0"/>
        <v>1311.6599999999999</v>
      </c>
      <c r="N29" s="26">
        <f t="shared" si="1"/>
        <v>65583</v>
      </c>
      <c r="O29" s="37"/>
      <c r="P29" s="45"/>
      <c r="Q29" s="25" t="s">
        <v>36</v>
      </c>
      <c r="R29" s="25">
        <v>30.07</v>
      </c>
      <c r="S29" s="25">
        <v>2.1320000000000001</v>
      </c>
      <c r="T29" s="26">
        <f t="shared" si="2"/>
        <v>739.80400000000009</v>
      </c>
      <c r="U29" s="26">
        <f t="shared" si="3"/>
        <v>36990.200000000004</v>
      </c>
      <c r="V29" s="25"/>
      <c r="W29" s="45"/>
      <c r="X29" s="48"/>
      <c r="AB29" s="25" t="s">
        <v>62</v>
      </c>
      <c r="AC29" s="25">
        <v>31.75</v>
      </c>
      <c r="AD29" s="25">
        <v>1.105</v>
      </c>
      <c r="AE29" s="26">
        <f t="shared" si="4"/>
        <v>383.435</v>
      </c>
      <c r="AF29" s="26">
        <f t="shared" si="5"/>
        <v>19171.75</v>
      </c>
      <c r="AG29" s="37"/>
      <c r="AI29" s="25" t="s">
        <v>62</v>
      </c>
      <c r="AJ29" s="25">
        <v>31.08</v>
      </c>
      <c r="AK29" s="25">
        <v>0.80559999999999998</v>
      </c>
      <c r="AL29" s="26">
        <f t="shared" si="6"/>
        <v>279.54320000000001</v>
      </c>
      <c r="AM29" s="26">
        <f t="shared" si="7"/>
        <v>13977.16</v>
      </c>
      <c r="AN29" s="25"/>
    </row>
    <row r="30" spans="10:43" x14ac:dyDescent="0.25">
      <c r="J30" s="25" t="s">
        <v>37</v>
      </c>
      <c r="K30" s="25">
        <v>32.57</v>
      </c>
      <c r="L30" s="25">
        <v>0.53649999999999998</v>
      </c>
      <c r="M30" s="26">
        <f t="shared" si="0"/>
        <v>186.16549999999998</v>
      </c>
      <c r="N30" s="26">
        <f t="shared" si="1"/>
        <v>9308.2749999999996</v>
      </c>
      <c r="O30" s="36">
        <f>AVERAGE(N30:N32)</f>
        <v>11367.72</v>
      </c>
      <c r="P30" s="44"/>
      <c r="Q30" s="25" t="s">
        <v>37</v>
      </c>
      <c r="R30" s="25">
        <v>32.85</v>
      </c>
      <c r="S30" s="25">
        <v>0.31850000000000001</v>
      </c>
      <c r="T30" s="26">
        <f t="shared" si="2"/>
        <v>110.51950000000001</v>
      </c>
      <c r="U30" s="26">
        <f t="shared" si="3"/>
        <v>5525.9750000000004</v>
      </c>
      <c r="V30" s="26">
        <f>AVERAGE(U30:U32)</f>
        <v>6397.5233333333335</v>
      </c>
      <c r="W30" s="44"/>
      <c r="X30" s="48">
        <f t="shared" si="8"/>
        <v>8882.621666666666</v>
      </c>
      <c r="AB30" s="25" t="s">
        <v>63</v>
      </c>
      <c r="AC30" s="25">
        <v>39.57</v>
      </c>
      <c r="AD30" s="25">
        <v>6.1609999999999998E-3</v>
      </c>
      <c r="AE30" s="26">
        <f t="shared" si="4"/>
        <v>2.137867</v>
      </c>
      <c r="AF30" s="26">
        <f t="shared" si="5"/>
        <v>106.89335</v>
      </c>
      <c r="AG30" s="36">
        <f>AVERAGE(AF30:AF32)</f>
        <v>688.39016666666669</v>
      </c>
      <c r="AI30" s="25" t="s">
        <v>63</v>
      </c>
      <c r="AJ30" s="25">
        <v>33.47</v>
      </c>
      <c r="AK30" s="25">
        <v>0.14599999999999999</v>
      </c>
      <c r="AL30" s="26">
        <f t="shared" si="6"/>
        <v>50.661999999999999</v>
      </c>
      <c r="AM30" s="26">
        <f t="shared" si="7"/>
        <v>2533.1</v>
      </c>
      <c r="AN30" s="26">
        <f>AVERAGE(AM30:AM32)</f>
        <v>1192.8125</v>
      </c>
      <c r="AQ30" s="1">
        <f>AVERAGE(AG30,AN30)</f>
        <v>940.60133333333329</v>
      </c>
    </row>
    <row r="31" spans="10:43" x14ac:dyDescent="0.25">
      <c r="J31" s="25" t="s">
        <v>37</v>
      </c>
      <c r="K31" s="25">
        <v>31.91</v>
      </c>
      <c r="L31" s="25">
        <v>0.83919999999999995</v>
      </c>
      <c r="M31" s="26">
        <f t="shared" si="0"/>
        <v>291.20239999999995</v>
      </c>
      <c r="N31" s="26">
        <f t="shared" si="1"/>
        <v>14560.119999999997</v>
      </c>
      <c r="O31" s="37"/>
      <c r="P31" s="45"/>
      <c r="Q31" s="25" t="s">
        <v>37</v>
      </c>
      <c r="R31" s="25">
        <v>34.11</v>
      </c>
      <c r="S31" s="25">
        <v>0.1346</v>
      </c>
      <c r="T31" s="26">
        <f t="shared" si="2"/>
        <v>46.706200000000003</v>
      </c>
      <c r="U31" s="26">
        <f t="shared" si="3"/>
        <v>2335.31</v>
      </c>
      <c r="V31" s="25"/>
      <c r="W31" s="45"/>
      <c r="X31" s="48"/>
      <c r="AB31" s="25" t="s">
        <v>63</v>
      </c>
      <c r="AC31" s="25">
        <v>35.22</v>
      </c>
      <c r="AD31" s="25">
        <v>0.1105</v>
      </c>
      <c r="AE31" s="26">
        <f t="shared" si="4"/>
        <v>38.343499999999999</v>
      </c>
      <c r="AF31" s="26">
        <f t="shared" si="5"/>
        <v>1917.175</v>
      </c>
      <c r="AG31" s="37"/>
      <c r="AI31" s="25" t="s">
        <v>63</v>
      </c>
      <c r="AJ31" s="25">
        <v>35.979999999999997</v>
      </c>
      <c r="AK31" s="25">
        <v>2.4279999999999999E-2</v>
      </c>
      <c r="AL31" s="26">
        <f t="shared" si="6"/>
        <v>8.42516</v>
      </c>
      <c r="AM31" s="26">
        <f t="shared" si="7"/>
        <v>421.25799999999998</v>
      </c>
      <c r="AN31" s="25"/>
    </row>
    <row r="32" spans="10:43" x14ac:dyDescent="0.25">
      <c r="J32" s="25" t="s">
        <v>37</v>
      </c>
      <c r="K32" s="25">
        <v>32.43</v>
      </c>
      <c r="L32" s="25">
        <v>0.58989999999999998</v>
      </c>
      <c r="M32" s="26">
        <f t="shared" si="0"/>
        <v>204.6953</v>
      </c>
      <c r="N32" s="26">
        <f t="shared" si="1"/>
        <v>10234.764999999999</v>
      </c>
      <c r="O32" s="37"/>
      <c r="P32" s="45"/>
      <c r="Q32" s="25" t="s">
        <v>37</v>
      </c>
      <c r="R32" s="25">
        <v>31.8</v>
      </c>
      <c r="S32" s="25">
        <v>0.65310000000000001</v>
      </c>
      <c r="T32" s="26">
        <f t="shared" si="2"/>
        <v>226.62569999999999</v>
      </c>
      <c r="U32" s="26">
        <f t="shared" si="3"/>
        <v>11331.285</v>
      </c>
      <c r="V32" s="25"/>
      <c r="W32" s="45"/>
      <c r="X32" s="48"/>
      <c r="AB32" s="25" t="s">
        <v>63</v>
      </c>
      <c r="AC32" s="25">
        <v>41.01</v>
      </c>
      <c r="AD32" s="25">
        <v>2.369E-3</v>
      </c>
      <c r="AE32" s="26">
        <f t="shared" si="4"/>
        <v>0.82204299999999997</v>
      </c>
      <c r="AF32" s="26">
        <f t="shared" si="5"/>
        <v>41.102150000000002</v>
      </c>
      <c r="AG32" s="37"/>
      <c r="AI32" s="25" t="s">
        <v>63</v>
      </c>
      <c r="AJ32" s="25">
        <v>35.43</v>
      </c>
      <c r="AK32" s="25">
        <v>3.5970000000000002E-2</v>
      </c>
      <c r="AL32" s="26">
        <f t="shared" si="6"/>
        <v>12.481590000000001</v>
      </c>
      <c r="AM32" s="26">
        <f t="shared" si="7"/>
        <v>624.07950000000005</v>
      </c>
      <c r="AN32" s="25"/>
    </row>
    <row r="33" spans="10:43" x14ac:dyDescent="0.25">
      <c r="J33" s="25" t="s">
        <v>39</v>
      </c>
      <c r="K33" s="25">
        <v>30.26</v>
      </c>
      <c r="L33" s="25">
        <v>2.5680000000000001</v>
      </c>
      <c r="M33" s="26">
        <f t="shared" si="0"/>
        <v>891.096</v>
      </c>
      <c r="N33" s="26">
        <f t="shared" si="1"/>
        <v>44554.8</v>
      </c>
      <c r="O33" s="36">
        <f>AVERAGE(N33:N35)</f>
        <v>45381.816666666673</v>
      </c>
      <c r="P33" s="44"/>
      <c r="Q33" s="25" t="s">
        <v>39</v>
      </c>
      <c r="R33" s="25">
        <v>30.15</v>
      </c>
      <c r="S33" s="25">
        <v>2.0179999999999998</v>
      </c>
      <c r="T33" s="26">
        <f t="shared" si="2"/>
        <v>700.24599999999998</v>
      </c>
      <c r="U33" s="26">
        <f t="shared" si="3"/>
        <v>35012.299999999996</v>
      </c>
      <c r="V33" s="26">
        <f>AVERAGE(U33:U35)</f>
        <v>33196.333333333336</v>
      </c>
      <c r="W33" s="44"/>
      <c r="X33" s="48">
        <f t="shared" si="8"/>
        <v>39289.075000000004</v>
      </c>
      <c r="AB33" s="25" t="s">
        <v>64</v>
      </c>
      <c r="AC33" s="25">
        <v>34.29</v>
      </c>
      <c r="AD33" s="25">
        <v>0.20480000000000001</v>
      </c>
      <c r="AE33" s="26">
        <f t="shared" si="4"/>
        <v>71.065600000000003</v>
      </c>
      <c r="AF33" s="26">
        <f t="shared" si="5"/>
        <v>3553.28</v>
      </c>
      <c r="AG33" s="36">
        <f>AVERAGE(AF33, AF35)</f>
        <v>2572.4845</v>
      </c>
      <c r="AI33" s="25" t="s">
        <v>64</v>
      </c>
      <c r="AJ33" s="25">
        <v>32.94</v>
      </c>
      <c r="AK33" s="25">
        <v>0.2132</v>
      </c>
      <c r="AL33" s="26">
        <f t="shared" si="6"/>
        <v>73.980400000000003</v>
      </c>
      <c r="AM33" s="26">
        <f t="shared" si="7"/>
        <v>3699.02</v>
      </c>
      <c r="AN33" s="26">
        <f>AVERAGE(AM33:AM35)</f>
        <v>3893.3399999999997</v>
      </c>
      <c r="AQ33" s="1">
        <f>AVERAGE(AG33,AN33)</f>
        <v>3232.9122499999999</v>
      </c>
    </row>
    <row r="34" spans="10:43" x14ac:dyDescent="0.25">
      <c r="J34" s="25" t="s">
        <v>39</v>
      </c>
      <c r="K34" s="25">
        <v>30.24</v>
      </c>
      <c r="L34" s="25">
        <v>2.6040000000000001</v>
      </c>
      <c r="M34" s="26">
        <f t="shared" si="0"/>
        <v>903.58800000000008</v>
      </c>
      <c r="N34" s="26">
        <f t="shared" si="1"/>
        <v>45179.4</v>
      </c>
      <c r="O34" s="37"/>
      <c r="P34" s="45"/>
      <c r="Q34" s="25" t="s">
        <v>39</v>
      </c>
      <c r="R34" s="25">
        <v>30.04</v>
      </c>
      <c r="S34" s="25">
        <v>2.1760000000000002</v>
      </c>
      <c r="T34" s="26">
        <f t="shared" si="2"/>
        <v>755.072</v>
      </c>
      <c r="U34" s="26">
        <f t="shared" si="3"/>
        <v>37753.599999999999</v>
      </c>
      <c r="V34" s="25"/>
      <c r="W34" s="45"/>
      <c r="X34" s="48"/>
      <c r="AB34" s="25" t="s">
        <v>64</v>
      </c>
      <c r="AC34" s="25">
        <v>42.41</v>
      </c>
      <c r="AD34" s="25">
        <v>9.3579999999999998E-4</v>
      </c>
      <c r="AE34" s="26">
        <f t="shared" si="4"/>
        <v>0.32472259999999997</v>
      </c>
      <c r="AF34" s="26">
        <f t="shared" si="5"/>
        <v>16.236129999999999</v>
      </c>
      <c r="AG34" s="37"/>
      <c r="AI34" s="25" t="s">
        <v>64</v>
      </c>
      <c r="AJ34" s="25">
        <v>32.549999999999997</v>
      </c>
      <c r="AK34" s="25">
        <v>0.28170000000000001</v>
      </c>
      <c r="AL34" s="26">
        <f t="shared" si="6"/>
        <v>97.749899999999997</v>
      </c>
      <c r="AM34" s="26">
        <f t="shared" si="7"/>
        <v>4887.4949999999999</v>
      </c>
      <c r="AN34" s="25"/>
    </row>
    <row r="35" spans="10:43" x14ac:dyDescent="0.25">
      <c r="J35" s="25" t="s">
        <v>39</v>
      </c>
      <c r="K35" s="25">
        <v>30.2</v>
      </c>
      <c r="L35" s="25">
        <v>2.6749999999999998</v>
      </c>
      <c r="M35" s="26">
        <f t="shared" ref="M35:M66" si="9">L35*347</f>
        <v>928.22499999999991</v>
      </c>
      <c r="N35" s="26">
        <f t="shared" ref="N35:N66" si="10">M35*50</f>
        <v>46411.249999999993</v>
      </c>
      <c r="O35" s="37"/>
      <c r="P35" s="45"/>
      <c r="Q35" s="25" t="s">
        <v>39</v>
      </c>
      <c r="R35" s="25">
        <v>30.54</v>
      </c>
      <c r="S35" s="25">
        <v>1.546</v>
      </c>
      <c r="T35" s="26">
        <f t="shared" ref="T35:T66" si="11">S35*347</f>
        <v>536.46199999999999</v>
      </c>
      <c r="U35" s="26">
        <f t="shared" ref="U35:U66" si="12">T35*50</f>
        <v>26823.1</v>
      </c>
      <c r="V35" s="25"/>
      <c r="W35" s="45"/>
      <c r="X35" s="48"/>
      <c r="AB35" s="25" t="s">
        <v>64</v>
      </c>
      <c r="AC35" s="25">
        <v>35.5</v>
      </c>
      <c r="AD35" s="25">
        <v>9.1740000000000002E-2</v>
      </c>
      <c r="AE35" s="26">
        <f t="shared" ref="AE35:AE59" si="13">AD35*347</f>
        <v>31.833780000000001</v>
      </c>
      <c r="AF35" s="26">
        <f t="shared" ref="AF35:AF59" si="14">AE35*50</f>
        <v>1591.6890000000001</v>
      </c>
      <c r="AG35" s="37"/>
      <c r="AI35" s="25" t="s">
        <v>64</v>
      </c>
      <c r="AJ35" s="25">
        <v>33.19</v>
      </c>
      <c r="AK35" s="25">
        <v>0.17829999999999999</v>
      </c>
      <c r="AL35" s="26">
        <f t="shared" ref="AL35:AL59" si="15">AK35*347</f>
        <v>61.870099999999994</v>
      </c>
      <c r="AM35" s="26">
        <f t="shared" ref="AM35:AM59" si="16">AL35*50</f>
        <v>3093.5049999999997</v>
      </c>
      <c r="AN35" s="25"/>
    </row>
    <row r="36" spans="10:43" x14ac:dyDescent="0.25">
      <c r="J36" s="25" t="s">
        <v>40</v>
      </c>
      <c r="K36" s="25">
        <v>29.02</v>
      </c>
      <c r="L36" s="25">
        <v>5.9530000000000003</v>
      </c>
      <c r="M36" s="26">
        <f t="shared" si="9"/>
        <v>2065.6910000000003</v>
      </c>
      <c r="N36" s="26">
        <f t="shared" si="10"/>
        <v>103284.55000000002</v>
      </c>
      <c r="O36" s="36">
        <f>AVERAGE(N36:N38)</f>
        <v>97362.416666666672</v>
      </c>
      <c r="P36" s="44"/>
      <c r="Q36" s="25" t="s">
        <v>40</v>
      </c>
      <c r="R36" s="25">
        <v>29.67</v>
      </c>
      <c r="S36" s="25">
        <v>2.802</v>
      </c>
      <c r="T36" s="26">
        <f t="shared" si="11"/>
        <v>972.29399999999998</v>
      </c>
      <c r="U36" s="26">
        <f t="shared" si="12"/>
        <v>48614.7</v>
      </c>
      <c r="V36" s="26">
        <f>AVERAGE(U36:U38)</f>
        <v>51812.883333333331</v>
      </c>
      <c r="W36" s="44"/>
      <c r="X36" s="48">
        <f t="shared" si="8"/>
        <v>74587.649999999994</v>
      </c>
      <c r="AB36" s="25" t="s">
        <v>65</v>
      </c>
      <c r="AC36" s="25">
        <v>35.880000000000003</v>
      </c>
      <c r="AD36" s="25">
        <v>7.1290000000000006E-2</v>
      </c>
      <c r="AE36" s="26">
        <f t="shared" si="13"/>
        <v>24.737630000000003</v>
      </c>
      <c r="AF36" s="26">
        <f t="shared" si="14"/>
        <v>1236.8815000000002</v>
      </c>
      <c r="AG36" s="36">
        <f>AVERAGE(AF36:AF38)</f>
        <v>3638.8155000000002</v>
      </c>
      <c r="AI36" s="25" t="s">
        <v>65</v>
      </c>
      <c r="AJ36" s="25">
        <v>35.58</v>
      </c>
      <c r="AK36" s="25">
        <v>3.2320000000000002E-2</v>
      </c>
      <c r="AL36" s="26">
        <f t="shared" si="15"/>
        <v>11.21504</v>
      </c>
      <c r="AM36" s="26">
        <f t="shared" si="16"/>
        <v>560.75199999999995</v>
      </c>
      <c r="AN36" s="26">
        <f>AVERAGE(AM36:AM38)</f>
        <v>2015.3181666666667</v>
      </c>
      <c r="AQ36" s="1">
        <f>AVERAGE(AG36,AN36)</f>
        <v>2827.0668333333333</v>
      </c>
    </row>
    <row r="37" spans="10:43" x14ac:dyDescent="0.25">
      <c r="J37" s="25" t="s">
        <v>40</v>
      </c>
      <c r="K37" s="25">
        <v>28.84</v>
      </c>
      <c r="L37" s="25">
        <v>6.726</v>
      </c>
      <c r="M37" s="26">
        <f t="shared" si="9"/>
        <v>2333.922</v>
      </c>
      <c r="N37" s="26">
        <f t="shared" si="10"/>
        <v>116696.1</v>
      </c>
      <c r="O37" s="37"/>
      <c r="P37" s="45"/>
      <c r="Q37" s="25" t="s">
        <v>40</v>
      </c>
      <c r="R37" s="25">
        <v>29.45</v>
      </c>
      <c r="S37" s="25">
        <v>3.2570000000000001</v>
      </c>
      <c r="T37" s="26">
        <f t="shared" si="11"/>
        <v>1130.1790000000001</v>
      </c>
      <c r="U37" s="26">
        <f t="shared" si="12"/>
        <v>56508.950000000004</v>
      </c>
      <c r="V37" s="25"/>
      <c r="W37" s="45"/>
      <c r="X37" s="48"/>
      <c r="AB37" s="25" t="s">
        <v>65</v>
      </c>
      <c r="AC37" s="25">
        <v>34.61</v>
      </c>
      <c r="AD37" s="25">
        <v>0.1656</v>
      </c>
      <c r="AE37" s="26">
        <f t="shared" si="13"/>
        <v>57.463200000000001</v>
      </c>
      <c r="AF37" s="26">
        <f t="shared" si="14"/>
        <v>2873.16</v>
      </c>
      <c r="AG37" s="37"/>
      <c r="AI37" s="25" t="s">
        <v>65</v>
      </c>
      <c r="AJ37" s="25">
        <v>32.75</v>
      </c>
      <c r="AK37" s="25">
        <v>0.2442</v>
      </c>
      <c r="AL37" s="26">
        <f t="shared" si="15"/>
        <v>84.737399999999994</v>
      </c>
      <c r="AM37" s="26">
        <f t="shared" si="16"/>
        <v>4236.87</v>
      </c>
      <c r="AN37" s="25"/>
    </row>
    <row r="38" spans="10:43" x14ac:dyDescent="0.25">
      <c r="J38" s="25" t="s">
        <v>40</v>
      </c>
      <c r="K38" s="25">
        <v>29.55</v>
      </c>
      <c r="L38" s="25">
        <v>4.1559999999999997</v>
      </c>
      <c r="M38" s="26">
        <f t="shared" si="9"/>
        <v>1442.1319999999998</v>
      </c>
      <c r="N38" s="26">
        <f t="shared" si="10"/>
        <v>72106.599999999991</v>
      </c>
      <c r="O38" s="37"/>
      <c r="P38" s="45"/>
      <c r="Q38" s="25" t="s">
        <v>40</v>
      </c>
      <c r="R38" s="25">
        <v>29.62</v>
      </c>
      <c r="S38" s="25">
        <v>2.9</v>
      </c>
      <c r="T38" s="26">
        <f t="shared" si="11"/>
        <v>1006.3</v>
      </c>
      <c r="U38" s="26">
        <f t="shared" si="12"/>
        <v>50315</v>
      </c>
      <c r="V38" s="25"/>
      <c r="W38" s="45"/>
      <c r="X38" s="48"/>
      <c r="AB38" s="25" t="s">
        <v>65</v>
      </c>
      <c r="AC38" s="25">
        <v>33.31</v>
      </c>
      <c r="AD38" s="25">
        <v>0.39229999999999998</v>
      </c>
      <c r="AE38" s="26">
        <f t="shared" si="13"/>
        <v>136.12809999999999</v>
      </c>
      <c r="AF38" s="26">
        <f t="shared" si="14"/>
        <v>6806.4049999999997</v>
      </c>
      <c r="AG38" s="37"/>
      <c r="AI38" s="25" t="s">
        <v>65</v>
      </c>
      <c r="AJ38" s="25">
        <v>34.46</v>
      </c>
      <c r="AK38" s="25">
        <v>7.195E-2</v>
      </c>
      <c r="AL38" s="26">
        <f t="shared" si="15"/>
        <v>24.966650000000001</v>
      </c>
      <c r="AM38" s="26">
        <f t="shared" si="16"/>
        <v>1248.3325</v>
      </c>
      <c r="AN38" s="25"/>
    </row>
    <row r="39" spans="10:43" x14ac:dyDescent="0.25">
      <c r="J39" s="25" t="s">
        <v>41</v>
      </c>
      <c r="K39" s="25">
        <v>31.5</v>
      </c>
      <c r="L39" s="25">
        <v>1.1080000000000001</v>
      </c>
      <c r="M39" s="26">
        <f t="shared" si="9"/>
        <v>384.47600000000006</v>
      </c>
      <c r="N39" s="26">
        <f t="shared" si="10"/>
        <v>19223.800000000003</v>
      </c>
      <c r="O39" s="36">
        <f>AVERAGE(N39:N41)</f>
        <v>15456.536666666669</v>
      </c>
      <c r="P39" s="44"/>
      <c r="Q39" s="25" t="s">
        <v>41</v>
      </c>
      <c r="R39" s="25">
        <v>31.3</v>
      </c>
      <c r="S39" s="25">
        <v>0.91930000000000001</v>
      </c>
      <c r="T39" s="26">
        <f t="shared" si="11"/>
        <v>318.99709999999999</v>
      </c>
      <c r="U39" s="26">
        <f t="shared" si="12"/>
        <v>15949.855</v>
      </c>
      <c r="V39" s="26">
        <f>AVERAGE(U39:U41)</f>
        <v>13039.103333333333</v>
      </c>
      <c r="W39" s="44"/>
      <c r="X39" s="48">
        <f t="shared" si="8"/>
        <v>14247.82</v>
      </c>
      <c r="AB39" s="25" t="s">
        <v>66</v>
      </c>
      <c r="AC39" s="25">
        <v>33.92</v>
      </c>
      <c r="AD39" s="25">
        <v>0.26169999999999999</v>
      </c>
      <c r="AE39" s="26">
        <f t="shared" si="13"/>
        <v>90.809899999999999</v>
      </c>
      <c r="AF39" s="26">
        <f t="shared" si="14"/>
        <v>4540.4949999999999</v>
      </c>
      <c r="AG39" s="36">
        <f>AVERAGE(AF39:AF41)</f>
        <v>4214.3149999999996</v>
      </c>
      <c r="AI39" s="25" t="s">
        <v>66</v>
      </c>
      <c r="AJ39" s="25">
        <v>33.99</v>
      </c>
      <c r="AK39" s="25">
        <v>0.1007</v>
      </c>
      <c r="AL39" s="26">
        <f t="shared" si="15"/>
        <v>34.942900000000002</v>
      </c>
      <c r="AM39" s="26">
        <f t="shared" si="16"/>
        <v>1747.145</v>
      </c>
      <c r="AN39" s="26">
        <f>AVERAGE(AM39,AM41)</f>
        <v>2992.0074999999997</v>
      </c>
      <c r="AQ39" s="1">
        <f>AVERAGE(AG39,AN39)</f>
        <v>3603.1612499999997</v>
      </c>
    </row>
    <row r="40" spans="10:43" x14ac:dyDescent="0.25">
      <c r="J40" s="25" t="s">
        <v>41</v>
      </c>
      <c r="K40" s="25">
        <v>31.76</v>
      </c>
      <c r="L40" s="25">
        <v>0.92900000000000005</v>
      </c>
      <c r="M40" s="26">
        <f t="shared" si="9"/>
        <v>322.363</v>
      </c>
      <c r="N40" s="26">
        <f t="shared" si="10"/>
        <v>16118.15</v>
      </c>
      <c r="O40" s="37"/>
      <c r="P40" s="45"/>
      <c r="Q40" s="25" t="s">
        <v>41</v>
      </c>
      <c r="R40" s="25">
        <v>31.59</v>
      </c>
      <c r="S40" s="25">
        <v>0.75390000000000001</v>
      </c>
      <c r="T40" s="26">
        <f t="shared" si="11"/>
        <v>261.60329999999999</v>
      </c>
      <c r="U40" s="26">
        <f t="shared" si="12"/>
        <v>13080.164999999999</v>
      </c>
      <c r="V40" s="25"/>
      <c r="W40" s="45"/>
      <c r="X40" s="48"/>
      <c r="AB40" s="25" t="s">
        <v>66</v>
      </c>
      <c r="AC40" s="25">
        <v>34.700000000000003</v>
      </c>
      <c r="AD40" s="25">
        <v>0.156</v>
      </c>
      <c r="AE40" s="26">
        <f t="shared" si="13"/>
        <v>54.131999999999998</v>
      </c>
      <c r="AF40" s="26">
        <f t="shared" si="14"/>
        <v>2706.6</v>
      </c>
      <c r="AG40" s="37"/>
      <c r="AI40" s="25" t="s">
        <v>66</v>
      </c>
      <c r="AJ40" s="25" t="s">
        <v>0</v>
      </c>
      <c r="AK40" s="25" t="s">
        <v>1</v>
      </c>
      <c r="AL40" s="26" t="e">
        <f t="shared" si="15"/>
        <v>#VALUE!</v>
      </c>
      <c r="AM40" s="26" t="e">
        <f t="shared" si="16"/>
        <v>#VALUE!</v>
      </c>
      <c r="AN40" s="25"/>
    </row>
    <row r="41" spans="10:43" x14ac:dyDescent="0.25">
      <c r="J41" s="25" t="s">
        <v>41</v>
      </c>
      <c r="K41" s="25">
        <v>32.32</v>
      </c>
      <c r="L41" s="25">
        <v>0.63560000000000005</v>
      </c>
      <c r="M41" s="26">
        <f t="shared" si="9"/>
        <v>220.55320000000003</v>
      </c>
      <c r="N41" s="26">
        <f t="shared" si="10"/>
        <v>11027.660000000002</v>
      </c>
      <c r="O41" s="37"/>
      <c r="P41" s="45"/>
      <c r="Q41" s="25" t="s">
        <v>41</v>
      </c>
      <c r="R41" s="25">
        <v>31.97</v>
      </c>
      <c r="S41" s="25">
        <v>0.58140000000000003</v>
      </c>
      <c r="T41" s="26">
        <f t="shared" si="11"/>
        <v>201.7458</v>
      </c>
      <c r="U41" s="26">
        <f t="shared" si="12"/>
        <v>10087.290000000001</v>
      </c>
      <c r="V41" s="25"/>
      <c r="W41" s="45"/>
      <c r="X41" s="48"/>
      <c r="AB41" s="25" t="s">
        <v>66</v>
      </c>
      <c r="AC41" s="25">
        <v>33.659999999999997</v>
      </c>
      <c r="AD41" s="25">
        <v>0.311</v>
      </c>
      <c r="AE41" s="26">
        <f t="shared" si="13"/>
        <v>107.917</v>
      </c>
      <c r="AF41" s="26">
        <f t="shared" si="14"/>
        <v>5395.85</v>
      </c>
      <c r="AG41" s="37"/>
      <c r="AI41" s="25" t="s">
        <v>66</v>
      </c>
      <c r="AJ41" s="25">
        <v>32.75</v>
      </c>
      <c r="AK41" s="25">
        <v>0.2442</v>
      </c>
      <c r="AL41" s="26">
        <f t="shared" si="15"/>
        <v>84.737399999999994</v>
      </c>
      <c r="AM41" s="26">
        <f t="shared" si="16"/>
        <v>4236.87</v>
      </c>
      <c r="AN41" s="25"/>
    </row>
    <row r="42" spans="10:43" x14ac:dyDescent="0.25">
      <c r="J42" s="25" t="s">
        <v>43</v>
      </c>
      <c r="K42" s="25">
        <v>30.1</v>
      </c>
      <c r="L42" s="25">
        <v>2.863</v>
      </c>
      <c r="M42" s="26">
        <f t="shared" si="9"/>
        <v>993.46100000000001</v>
      </c>
      <c r="N42" s="26">
        <f t="shared" si="10"/>
        <v>49673.05</v>
      </c>
      <c r="O42" s="36">
        <f>AVERAGE(N42:N44)</f>
        <v>42438.1</v>
      </c>
      <c r="P42" s="44"/>
      <c r="Q42" s="25" t="s">
        <v>43</v>
      </c>
      <c r="R42" s="25">
        <v>30.97</v>
      </c>
      <c r="S42" s="25">
        <v>1.1519999999999999</v>
      </c>
      <c r="T42" s="26">
        <f t="shared" si="11"/>
        <v>399.74399999999997</v>
      </c>
      <c r="U42" s="26">
        <f t="shared" si="12"/>
        <v>19987.199999999997</v>
      </c>
      <c r="V42" s="26">
        <f>AVERAGE(U42:U44)</f>
        <v>22144.383333333335</v>
      </c>
      <c r="W42" s="44"/>
      <c r="X42" s="48">
        <f t="shared" si="8"/>
        <v>32291.241666666669</v>
      </c>
      <c r="AB42" s="25" t="s">
        <v>67</v>
      </c>
      <c r="AC42" s="25">
        <v>27.77</v>
      </c>
      <c r="AD42" s="25">
        <v>15.5</v>
      </c>
      <c r="AE42" s="26">
        <f t="shared" si="13"/>
        <v>5378.5</v>
      </c>
      <c r="AF42" s="26">
        <f t="shared" si="14"/>
        <v>268925</v>
      </c>
      <c r="AG42" s="36">
        <f>AVERAGE(AF42:AF44)</f>
        <v>224856</v>
      </c>
      <c r="AI42" s="25" t="s">
        <v>67</v>
      </c>
      <c r="AJ42" s="25">
        <v>28.49</v>
      </c>
      <c r="AK42" s="25">
        <v>5.1289999999999996</v>
      </c>
      <c r="AL42" s="26">
        <f t="shared" si="15"/>
        <v>1779.7629999999999</v>
      </c>
      <c r="AM42" s="26">
        <f t="shared" si="16"/>
        <v>88988.15</v>
      </c>
      <c r="AN42" s="26">
        <f>AVERAGE(AM42:AM44)</f>
        <v>91451.849999999991</v>
      </c>
      <c r="AQ42" s="1">
        <f>AVERAGE(AG42,AN42)</f>
        <v>158153.92499999999</v>
      </c>
    </row>
    <row r="43" spans="10:43" x14ac:dyDescent="0.25">
      <c r="J43" s="25" t="s">
        <v>43</v>
      </c>
      <c r="K43" s="25">
        <v>30.21</v>
      </c>
      <c r="L43" s="25">
        <v>2.657</v>
      </c>
      <c r="M43" s="26">
        <f t="shared" si="9"/>
        <v>921.97900000000004</v>
      </c>
      <c r="N43" s="26">
        <f t="shared" si="10"/>
        <v>46098.950000000004</v>
      </c>
      <c r="O43" s="37"/>
      <c r="P43" s="45"/>
      <c r="Q43" s="25" t="s">
        <v>43</v>
      </c>
      <c r="R43" s="25">
        <v>31.01</v>
      </c>
      <c r="S43" s="25">
        <v>1.121</v>
      </c>
      <c r="T43" s="26">
        <f t="shared" si="11"/>
        <v>388.98700000000002</v>
      </c>
      <c r="U43" s="26">
        <f t="shared" si="12"/>
        <v>19449.350000000002</v>
      </c>
      <c r="V43" s="25"/>
      <c r="W43" s="45"/>
      <c r="X43" s="48"/>
      <c r="AB43" s="25" t="s">
        <v>67</v>
      </c>
      <c r="AC43" s="25">
        <v>28.2</v>
      </c>
      <c r="AD43" s="25">
        <v>11.65</v>
      </c>
      <c r="AE43" s="26">
        <f t="shared" si="13"/>
        <v>4042.55</v>
      </c>
      <c r="AF43" s="26">
        <f t="shared" si="14"/>
        <v>202127.5</v>
      </c>
      <c r="AG43" s="37"/>
      <c r="AI43" s="25" t="s">
        <v>67</v>
      </c>
      <c r="AJ43" s="25">
        <v>28.51</v>
      </c>
      <c r="AK43" s="25">
        <v>5.056</v>
      </c>
      <c r="AL43" s="26">
        <f t="shared" si="15"/>
        <v>1754.432</v>
      </c>
      <c r="AM43" s="26">
        <f t="shared" si="16"/>
        <v>87721.600000000006</v>
      </c>
      <c r="AN43" s="25"/>
    </row>
    <row r="44" spans="10:43" x14ac:dyDescent="0.25">
      <c r="J44" s="25" t="s">
        <v>43</v>
      </c>
      <c r="K44" s="25">
        <v>30.77</v>
      </c>
      <c r="L44" s="25">
        <v>1.8180000000000001</v>
      </c>
      <c r="M44" s="26">
        <f t="shared" si="9"/>
        <v>630.846</v>
      </c>
      <c r="N44" s="26">
        <f t="shared" si="10"/>
        <v>31542.3</v>
      </c>
      <c r="O44" s="37"/>
      <c r="P44" s="45"/>
      <c r="Q44" s="25" t="s">
        <v>43</v>
      </c>
      <c r="R44" s="25">
        <v>30.53</v>
      </c>
      <c r="S44" s="25">
        <v>1.556</v>
      </c>
      <c r="T44" s="26">
        <f t="shared" si="11"/>
        <v>539.93200000000002</v>
      </c>
      <c r="U44" s="26">
        <f t="shared" si="12"/>
        <v>26996.600000000002</v>
      </c>
      <c r="V44" s="25"/>
      <c r="W44" s="45"/>
      <c r="X44" s="48"/>
      <c r="AB44" s="25" t="s">
        <v>67</v>
      </c>
      <c r="AC44" s="25">
        <v>28.19</v>
      </c>
      <c r="AD44" s="25">
        <v>11.73</v>
      </c>
      <c r="AE44" s="26">
        <f t="shared" si="13"/>
        <v>4070.31</v>
      </c>
      <c r="AF44" s="26">
        <f t="shared" si="14"/>
        <v>203515.5</v>
      </c>
      <c r="AG44" s="37"/>
      <c r="AI44" s="25" t="s">
        <v>67</v>
      </c>
      <c r="AJ44" s="25">
        <v>28.36</v>
      </c>
      <c r="AK44" s="25">
        <v>5.6280000000000001</v>
      </c>
      <c r="AL44" s="26">
        <f t="shared" si="15"/>
        <v>1952.9159999999999</v>
      </c>
      <c r="AM44" s="26">
        <f t="shared" si="16"/>
        <v>97645.8</v>
      </c>
      <c r="AN44" s="25"/>
    </row>
    <row r="45" spans="10:43" x14ac:dyDescent="0.25">
      <c r="J45" s="25" t="s">
        <v>44</v>
      </c>
      <c r="K45" s="25">
        <v>28.28</v>
      </c>
      <c r="L45" s="25">
        <v>9.8320000000000007</v>
      </c>
      <c r="M45" s="26">
        <f t="shared" si="9"/>
        <v>3411.7040000000002</v>
      </c>
      <c r="N45" s="26">
        <f t="shared" si="10"/>
        <v>170585.2</v>
      </c>
      <c r="O45" s="36">
        <f>AVERAGE(N45:N47)</f>
        <v>185170.76666666669</v>
      </c>
      <c r="P45" s="44"/>
      <c r="Q45" s="25" t="s">
        <v>44</v>
      </c>
      <c r="R45" s="25">
        <v>28.58</v>
      </c>
      <c r="S45" s="25">
        <v>5.9050000000000002</v>
      </c>
      <c r="T45" s="26">
        <f t="shared" si="11"/>
        <v>2049.0350000000003</v>
      </c>
      <c r="U45" s="26">
        <f t="shared" si="12"/>
        <v>102451.75000000001</v>
      </c>
      <c r="V45" s="26">
        <f>AVERAGE(U45:U47)</f>
        <v>128991.46666666667</v>
      </c>
      <c r="W45" s="44"/>
      <c r="X45" s="48">
        <f t="shared" si="8"/>
        <v>157081.1166666667</v>
      </c>
      <c r="AB45" s="25" t="s">
        <v>68</v>
      </c>
      <c r="AC45" s="25">
        <v>28.29</v>
      </c>
      <c r="AD45" s="25">
        <v>10.97</v>
      </c>
      <c r="AE45" s="26">
        <f t="shared" si="13"/>
        <v>3806.59</v>
      </c>
      <c r="AF45" s="26">
        <f t="shared" si="14"/>
        <v>190329.5</v>
      </c>
      <c r="AG45" s="36">
        <f>AVERAGE(AF45:AF47)</f>
        <v>189982.5</v>
      </c>
      <c r="AI45" s="25" t="s">
        <v>68</v>
      </c>
      <c r="AJ45" s="25">
        <v>28.77</v>
      </c>
      <c r="AK45" s="25">
        <v>4.1989999999999998</v>
      </c>
      <c r="AL45" s="26">
        <f t="shared" si="15"/>
        <v>1457.0529999999999</v>
      </c>
      <c r="AM45" s="26">
        <f t="shared" si="16"/>
        <v>72852.649999999994</v>
      </c>
      <c r="AN45" s="26">
        <f>AVERAGE(AM45:AM47)</f>
        <v>63691.85</v>
      </c>
      <c r="AQ45" s="1">
        <f>AVERAGE(AG45,AN45)</f>
        <v>126837.175</v>
      </c>
    </row>
    <row r="46" spans="10:43" x14ac:dyDescent="0.25">
      <c r="J46" s="25" t="s">
        <v>44</v>
      </c>
      <c r="K46" s="25">
        <v>27.89</v>
      </c>
      <c r="L46" s="25">
        <v>12.81</v>
      </c>
      <c r="M46" s="26">
        <f t="shared" si="9"/>
        <v>4445.0700000000006</v>
      </c>
      <c r="N46" s="26">
        <f t="shared" si="10"/>
        <v>222253.50000000003</v>
      </c>
      <c r="O46" s="37"/>
      <c r="P46" s="45"/>
      <c r="Q46" s="25" t="s">
        <v>44</v>
      </c>
      <c r="R46" s="25">
        <v>28.09</v>
      </c>
      <c r="S46" s="25">
        <v>8.2560000000000002</v>
      </c>
      <c r="T46" s="26">
        <f t="shared" si="11"/>
        <v>2864.8319999999999</v>
      </c>
      <c r="U46" s="26">
        <f t="shared" si="12"/>
        <v>143241.60000000001</v>
      </c>
      <c r="V46" s="25"/>
      <c r="W46" s="45"/>
      <c r="X46" s="48"/>
      <c r="AB46" s="25" t="s">
        <v>68</v>
      </c>
      <c r="AC46" s="25">
        <v>28.26</v>
      </c>
      <c r="AD46" s="25">
        <v>11.19</v>
      </c>
      <c r="AE46" s="26">
        <f t="shared" si="13"/>
        <v>3882.93</v>
      </c>
      <c r="AF46" s="26">
        <f t="shared" si="14"/>
        <v>194146.5</v>
      </c>
      <c r="AG46" s="37"/>
      <c r="AI46" s="25" t="s">
        <v>68</v>
      </c>
      <c r="AJ46" s="25">
        <v>29.37</v>
      </c>
      <c r="AK46" s="25">
        <v>2.734</v>
      </c>
      <c r="AL46" s="26">
        <f t="shared" si="15"/>
        <v>948.69799999999998</v>
      </c>
      <c r="AM46" s="26">
        <f t="shared" si="16"/>
        <v>47434.9</v>
      </c>
      <c r="AN46" s="25"/>
    </row>
    <row r="47" spans="10:43" x14ac:dyDescent="0.25">
      <c r="J47" s="25" t="s">
        <v>44</v>
      </c>
      <c r="K47" s="25">
        <v>28.35</v>
      </c>
      <c r="L47" s="25">
        <v>9.3759999999999994</v>
      </c>
      <c r="M47" s="26">
        <f t="shared" si="9"/>
        <v>3253.4719999999998</v>
      </c>
      <c r="N47" s="26">
        <f t="shared" si="10"/>
        <v>162673.59999999998</v>
      </c>
      <c r="O47" s="37"/>
      <c r="P47" s="45"/>
      <c r="Q47" s="25" t="s">
        <v>44</v>
      </c>
      <c r="R47" s="25">
        <v>28.11</v>
      </c>
      <c r="S47" s="25">
        <v>8.1430000000000007</v>
      </c>
      <c r="T47" s="26">
        <f t="shared" si="11"/>
        <v>2825.6210000000001</v>
      </c>
      <c r="U47" s="26">
        <f t="shared" si="12"/>
        <v>141281.05000000002</v>
      </c>
      <c r="V47" s="25"/>
      <c r="W47" s="45"/>
      <c r="X47" s="48"/>
      <c r="AB47" s="25" t="s">
        <v>68</v>
      </c>
      <c r="AC47" s="25">
        <v>28.33</v>
      </c>
      <c r="AD47" s="25">
        <v>10.69</v>
      </c>
      <c r="AE47" s="26">
        <f t="shared" si="13"/>
        <v>3709.43</v>
      </c>
      <c r="AF47" s="26">
        <f t="shared" si="14"/>
        <v>185471.5</v>
      </c>
      <c r="AG47" s="37"/>
      <c r="AI47" s="25" t="s">
        <v>68</v>
      </c>
      <c r="AJ47" s="25">
        <v>28.81</v>
      </c>
      <c r="AK47" s="25">
        <v>4.08</v>
      </c>
      <c r="AL47" s="26">
        <f t="shared" si="15"/>
        <v>1415.76</v>
      </c>
      <c r="AM47" s="26">
        <f t="shared" si="16"/>
        <v>70788</v>
      </c>
      <c r="AN47" s="25"/>
    </row>
    <row r="48" spans="10:43" x14ac:dyDescent="0.25">
      <c r="J48" s="25" t="s">
        <v>45</v>
      </c>
      <c r="K48" s="25">
        <v>31.59</v>
      </c>
      <c r="L48" s="25">
        <v>1.0429999999999999</v>
      </c>
      <c r="M48" s="26">
        <f t="shared" si="9"/>
        <v>361.92099999999999</v>
      </c>
      <c r="N48" s="26">
        <f t="shared" si="10"/>
        <v>18096.05</v>
      </c>
      <c r="O48" s="36">
        <f>AVERAGE(N48:N50)</f>
        <v>19883.678333333333</v>
      </c>
      <c r="P48" s="44"/>
      <c r="Q48" s="25" t="s">
        <v>45</v>
      </c>
      <c r="R48" s="25">
        <v>30.84</v>
      </c>
      <c r="S48" s="25">
        <v>1.2589999999999999</v>
      </c>
      <c r="T48" s="26">
        <f t="shared" si="11"/>
        <v>436.87299999999999</v>
      </c>
      <c r="U48" s="26">
        <f t="shared" si="12"/>
        <v>21843.649999999998</v>
      </c>
      <c r="V48" s="26">
        <f>AVERAGE(U48:U50)</f>
        <v>21190.133333333331</v>
      </c>
      <c r="W48" s="44"/>
      <c r="X48" s="48">
        <f t="shared" si="8"/>
        <v>20536.905833333331</v>
      </c>
      <c r="AB48" s="25" t="s">
        <v>69</v>
      </c>
      <c r="AC48" s="25">
        <v>34.06</v>
      </c>
      <c r="AD48" s="25">
        <v>0.23849999999999999</v>
      </c>
      <c r="AE48" s="26">
        <f t="shared" si="13"/>
        <v>82.759500000000003</v>
      </c>
      <c r="AF48" s="26">
        <f t="shared" si="14"/>
        <v>4137.9750000000004</v>
      </c>
      <c r="AG48" s="36">
        <f>AVERAGE(AF48:AF50)</f>
        <v>7788.4150000000009</v>
      </c>
      <c r="AI48" s="25" t="s">
        <v>69</v>
      </c>
      <c r="AJ48" s="25">
        <v>32.79</v>
      </c>
      <c r="AK48" s="25">
        <v>0.23730000000000001</v>
      </c>
      <c r="AL48" s="26">
        <f t="shared" si="15"/>
        <v>82.343100000000007</v>
      </c>
      <c r="AM48" s="26">
        <f t="shared" si="16"/>
        <v>4117.1550000000007</v>
      </c>
      <c r="AN48" s="26">
        <f>AVERAGE(AM48:AM49)</f>
        <v>2303.2992500000005</v>
      </c>
      <c r="AQ48" s="1">
        <f>AVERAGE(AG48,AN48)</f>
        <v>5045.8571250000005</v>
      </c>
    </row>
    <row r="49" spans="10:43" x14ac:dyDescent="0.25">
      <c r="J49" s="25" t="s">
        <v>45</v>
      </c>
      <c r="K49" s="25">
        <v>31.12</v>
      </c>
      <c r="L49" s="25">
        <v>1.4339999999999999</v>
      </c>
      <c r="M49" s="26">
        <f t="shared" si="9"/>
        <v>497.59799999999996</v>
      </c>
      <c r="N49" s="26">
        <f t="shared" si="10"/>
        <v>24879.899999999998</v>
      </c>
      <c r="O49" s="37"/>
      <c r="P49" s="45"/>
      <c r="Q49" s="25" t="s">
        <v>45</v>
      </c>
      <c r="R49" s="25">
        <v>31.22</v>
      </c>
      <c r="S49" s="25">
        <v>0.97099999999999997</v>
      </c>
      <c r="T49" s="26">
        <f t="shared" si="11"/>
        <v>336.93700000000001</v>
      </c>
      <c r="U49" s="26">
        <f t="shared" si="12"/>
        <v>16846.850000000002</v>
      </c>
      <c r="V49" s="25"/>
      <c r="W49" s="45"/>
      <c r="X49" s="48"/>
      <c r="AB49" s="25" t="s">
        <v>69</v>
      </c>
      <c r="AC49" s="25">
        <v>33.020000000000003</v>
      </c>
      <c r="AD49" s="25">
        <v>0.47560000000000002</v>
      </c>
      <c r="AE49" s="26">
        <f t="shared" si="13"/>
        <v>165.03320000000002</v>
      </c>
      <c r="AF49" s="26">
        <f t="shared" si="14"/>
        <v>8251.6600000000017</v>
      </c>
      <c r="AG49" s="37"/>
      <c r="AI49" s="25" t="s">
        <v>69</v>
      </c>
      <c r="AJ49" s="25">
        <v>35.770000000000003</v>
      </c>
      <c r="AK49" s="25">
        <v>2.8209999999999999E-2</v>
      </c>
      <c r="AL49" s="26">
        <f t="shared" si="15"/>
        <v>9.7888699999999993</v>
      </c>
      <c r="AM49" s="26">
        <f t="shared" si="16"/>
        <v>489.44349999999997</v>
      </c>
      <c r="AN49" s="25"/>
    </row>
    <row r="50" spans="10:43" x14ac:dyDescent="0.25">
      <c r="J50" s="25" t="s">
        <v>45</v>
      </c>
      <c r="K50" s="25">
        <v>31.71</v>
      </c>
      <c r="L50" s="25">
        <v>0.96109999999999995</v>
      </c>
      <c r="M50" s="26">
        <f t="shared" si="9"/>
        <v>333.50169999999997</v>
      </c>
      <c r="N50" s="26">
        <f t="shared" si="10"/>
        <v>16675.084999999999</v>
      </c>
      <c r="O50" s="37"/>
      <c r="P50" s="45"/>
      <c r="Q50" s="25" t="s">
        <v>45</v>
      </c>
      <c r="R50" s="25">
        <v>30.65</v>
      </c>
      <c r="S50" s="25">
        <v>1.4339999999999999</v>
      </c>
      <c r="T50" s="26">
        <f t="shared" si="11"/>
        <v>497.59799999999996</v>
      </c>
      <c r="U50" s="26">
        <f t="shared" si="12"/>
        <v>24879.899999999998</v>
      </c>
      <c r="V50" s="25"/>
      <c r="W50" s="45"/>
      <c r="X50" s="48"/>
      <c r="AB50" s="25" t="s">
        <v>69</v>
      </c>
      <c r="AC50" s="25">
        <v>32.590000000000003</v>
      </c>
      <c r="AD50" s="25">
        <v>0.63260000000000005</v>
      </c>
      <c r="AE50" s="26">
        <f t="shared" si="13"/>
        <v>219.51220000000001</v>
      </c>
      <c r="AF50" s="26">
        <f t="shared" si="14"/>
        <v>10975.61</v>
      </c>
      <c r="AG50" s="37"/>
      <c r="AI50" s="25" t="s">
        <v>69</v>
      </c>
      <c r="AJ50" s="25">
        <v>40.409999999999997</v>
      </c>
      <c r="AK50" s="25">
        <v>1.024E-3</v>
      </c>
      <c r="AL50" s="26">
        <f t="shared" si="15"/>
        <v>0.35532799999999998</v>
      </c>
      <c r="AM50" s="26">
        <f t="shared" si="16"/>
        <v>17.766399999999997</v>
      </c>
      <c r="AN50" s="25"/>
    </row>
    <row r="51" spans="10:43" x14ac:dyDescent="0.25">
      <c r="J51" s="25" t="s">
        <v>47</v>
      </c>
      <c r="K51" s="25">
        <v>30.79</v>
      </c>
      <c r="L51" s="25">
        <v>1.7929999999999999</v>
      </c>
      <c r="M51" s="26">
        <f t="shared" si="9"/>
        <v>622.17099999999994</v>
      </c>
      <c r="N51" s="26">
        <f t="shared" si="10"/>
        <v>31108.549999999996</v>
      </c>
      <c r="O51" s="36">
        <f>AVERAGE(N51:N53)</f>
        <v>25342.566666666666</v>
      </c>
      <c r="P51" s="44"/>
      <c r="Q51" s="25" t="s">
        <v>47</v>
      </c>
      <c r="R51" s="25">
        <v>30.87</v>
      </c>
      <c r="S51" s="25">
        <v>1.234</v>
      </c>
      <c r="T51" s="26">
        <f t="shared" si="11"/>
        <v>428.19799999999998</v>
      </c>
      <c r="U51" s="26">
        <f t="shared" si="12"/>
        <v>21409.899999999998</v>
      </c>
      <c r="V51" s="26">
        <f>AVERAGE(U51:U53)</f>
        <v>23220.083333333332</v>
      </c>
      <c r="W51" s="44"/>
      <c r="X51" s="48">
        <f t="shared" si="8"/>
        <v>24281.324999999997</v>
      </c>
      <c r="AB51" s="25" t="s">
        <v>70</v>
      </c>
      <c r="AC51" s="25">
        <v>33.25</v>
      </c>
      <c r="AD51" s="25">
        <v>0.4083</v>
      </c>
      <c r="AE51" s="26">
        <f t="shared" si="13"/>
        <v>141.68010000000001</v>
      </c>
      <c r="AF51" s="26">
        <f t="shared" si="14"/>
        <v>7084.0050000000001</v>
      </c>
      <c r="AG51" s="36">
        <f>AVERAGE(AF51:AF53)</f>
        <v>6612.663333333333</v>
      </c>
      <c r="AI51" s="25" t="s">
        <v>70</v>
      </c>
      <c r="AJ51" s="25">
        <v>34.15</v>
      </c>
      <c r="AK51" s="25">
        <v>8.9789999999999995E-2</v>
      </c>
      <c r="AL51" s="26">
        <f t="shared" si="15"/>
        <v>31.157129999999999</v>
      </c>
      <c r="AM51" s="26">
        <f t="shared" si="16"/>
        <v>1557.8564999999999</v>
      </c>
      <c r="AN51" s="26">
        <f>AVERAGE(AM51:AM53)</f>
        <v>2963.3221666666668</v>
      </c>
      <c r="AQ51" s="1">
        <f>AVERAGE(AG51,AN51)</f>
        <v>4787.9927499999994</v>
      </c>
    </row>
    <row r="52" spans="10:43" x14ac:dyDescent="0.25">
      <c r="J52" s="25" t="s">
        <v>47</v>
      </c>
      <c r="K52" s="25">
        <v>31.39</v>
      </c>
      <c r="L52" s="25">
        <v>1.194</v>
      </c>
      <c r="M52" s="26">
        <f t="shared" si="9"/>
        <v>414.31799999999998</v>
      </c>
      <c r="N52" s="26">
        <f t="shared" si="10"/>
        <v>20715.899999999998</v>
      </c>
      <c r="O52" s="37"/>
      <c r="P52" s="45"/>
      <c r="Q52" s="25" t="s">
        <v>47</v>
      </c>
      <c r="R52" s="25">
        <v>30.68</v>
      </c>
      <c r="S52" s="25">
        <v>1.405</v>
      </c>
      <c r="T52" s="26">
        <f t="shared" si="11"/>
        <v>487.53500000000003</v>
      </c>
      <c r="U52" s="26">
        <f t="shared" si="12"/>
        <v>24376.75</v>
      </c>
      <c r="V52" s="25"/>
      <c r="W52" s="45"/>
      <c r="X52" s="48"/>
      <c r="AB52" s="25" t="s">
        <v>70</v>
      </c>
      <c r="AC52" s="25">
        <v>33.200000000000003</v>
      </c>
      <c r="AD52" s="25">
        <v>0.42199999999999999</v>
      </c>
      <c r="AE52" s="26">
        <f t="shared" si="13"/>
        <v>146.434</v>
      </c>
      <c r="AF52" s="26">
        <f t="shared" si="14"/>
        <v>7321.7</v>
      </c>
      <c r="AG52" s="37"/>
      <c r="AI52" s="25" t="s">
        <v>70</v>
      </c>
      <c r="AJ52" s="25">
        <v>32.44</v>
      </c>
      <c r="AK52" s="25">
        <v>0.30480000000000002</v>
      </c>
      <c r="AL52" s="26">
        <f t="shared" si="15"/>
        <v>105.76560000000001</v>
      </c>
      <c r="AM52" s="26">
        <f t="shared" si="16"/>
        <v>5288.2800000000007</v>
      </c>
      <c r="AN52" s="25"/>
    </row>
    <row r="53" spans="10:43" x14ac:dyDescent="0.25">
      <c r="J53" s="25" t="s">
        <v>47</v>
      </c>
      <c r="K53" s="25">
        <v>31.16</v>
      </c>
      <c r="L53" s="25">
        <v>1.395</v>
      </c>
      <c r="M53" s="26">
        <f t="shared" si="9"/>
        <v>484.065</v>
      </c>
      <c r="N53" s="26">
        <f t="shared" si="10"/>
        <v>24203.25</v>
      </c>
      <c r="O53" s="37"/>
      <c r="P53" s="45"/>
      <c r="Q53" s="25" t="s">
        <v>47</v>
      </c>
      <c r="R53" s="25">
        <v>30.71</v>
      </c>
      <c r="S53" s="25">
        <v>1.3759999999999999</v>
      </c>
      <c r="T53" s="26">
        <f t="shared" si="11"/>
        <v>477.47199999999998</v>
      </c>
      <c r="U53" s="26">
        <f t="shared" si="12"/>
        <v>23873.599999999999</v>
      </c>
      <c r="V53" s="25"/>
      <c r="W53" s="45"/>
      <c r="X53" s="48"/>
      <c r="AB53" s="25" t="s">
        <v>70</v>
      </c>
      <c r="AC53" s="25">
        <v>33.65</v>
      </c>
      <c r="AD53" s="25">
        <v>0.31309999999999999</v>
      </c>
      <c r="AE53" s="26">
        <f t="shared" si="13"/>
        <v>108.64569999999999</v>
      </c>
      <c r="AF53" s="26">
        <f t="shared" si="14"/>
        <v>5432.2849999999999</v>
      </c>
      <c r="AG53" s="37"/>
      <c r="AI53" s="25" t="s">
        <v>70</v>
      </c>
      <c r="AJ53" s="25">
        <v>33.770000000000003</v>
      </c>
      <c r="AK53" s="25">
        <v>0.1178</v>
      </c>
      <c r="AL53" s="26">
        <f t="shared" si="15"/>
        <v>40.876600000000003</v>
      </c>
      <c r="AM53" s="26">
        <f t="shared" si="16"/>
        <v>2043.8300000000002</v>
      </c>
      <c r="AN53" s="25"/>
    </row>
    <row r="54" spans="10:43" x14ac:dyDescent="0.25">
      <c r="J54" s="25" t="s">
        <v>48</v>
      </c>
      <c r="K54" s="25">
        <v>28.84</v>
      </c>
      <c r="L54" s="25">
        <v>6.726</v>
      </c>
      <c r="M54" s="26">
        <f t="shared" si="9"/>
        <v>2333.922</v>
      </c>
      <c r="N54" s="26">
        <f t="shared" si="10"/>
        <v>116696.1</v>
      </c>
      <c r="O54" s="36">
        <f>AVERAGE(N54:N56)</f>
        <v>109183.55</v>
      </c>
      <c r="P54" s="44"/>
      <c r="Q54" s="25" t="s">
        <v>48</v>
      </c>
      <c r="R54" s="25">
        <v>29.3</v>
      </c>
      <c r="S54" s="25">
        <v>3.609</v>
      </c>
      <c r="T54" s="26">
        <f t="shared" si="11"/>
        <v>1252.3230000000001</v>
      </c>
      <c r="U54" s="26">
        <f t="shared" si="12"/>
        <v>62616.15</v>
      </c>
      <c r="V54" s="26">
        <f>AVERAGE(U54:U56)</f>
        <v>66039.883333333331</v>
      </c>
      <c r="W54" s="44"/>
      <c r="X54" s="48">
        <f t="shared" si="8"/>
        <v>87611.716666666674</v>
      </c>
      <c r="AB54" s="25" t="s">
        <v>71</v>
      </c>
      <c r="AC54" s="25">
        <v>30.75</v>
      </c>
      <c r="AD54" s="25">
        <v>2.145</v>
      </c>
      <c r="AE54" s="26">
        <f t="shared" si="13"/>
        <v>744.31500000000005</v>
      </c>
      <c r="AF54" s="26">
        <f t="shared" si="14"/>
        <v>37215.75</v>
      </c>
      <c r="AG54" s="36">
        <f>AVERAGE(AF54:AF56)</f>
        <v>41524.333333333336</v>
      </c>
      <c r="AI54" s="25" t="s">
        <v>71</v>
      </c>
      <c r="AJ54" s="25">
        <v>30.43</v>
      </c>
      <c r="AK54" s="25">
        <v>1.282</v>
      </c>
      <c r="AL54" s="26">
        <f t="shared" si="15"/>
        <v>444.85399999999998</v>
      </c>
      <c r="AM54" s="26">
        <f t="shared" si="16"/>
        <v>22242.7</v>
      </c>
      <c r="AN54" s="26">
        <f>AVERAGE(AM54:AM56)</f>
        <v>21959.316666666666</v>
      </c>
      <c r="AQ54" s="1">
        <f>AVERAGE(AG54,AN54)</f>
        <v>31741.825000000001</v>
      </c>
    </row>
    <row r="55" spans="10:43" x14ac:dyDescent="0.25">
      <c r="J55" s="25" t="s">
        <v>48</v>
      </c>
      <c r="K55" s="25">
        <v>28.97</v>
      </c>
      <c r="L55" s="25">
        <v>6.1589999999999998</v>
      </c>
      <c r="M55" s="26">
        <f t="shared" si="9"/>
        <v>2137.1729999999998</v>
      </c>
      <c r="N55" s="26">
        <f t="shared" si="10"/>
        <v>106858.65</v>
      </c>
      <c r="O55" s="37"/>
      <c r="P55" s="45"/>
      <c r="Q55" s="25" t="s">
        <v>48</v>
      </c>
      <c r="R55" s="25">
        <v>29.2</v>
      </c>
      <c r="S55" s="25">
        <v>3.8650000000000002</v>
      </c>
      <c r="T55" s="26">
        <f t="shared" si="11"/>
        <v>1341.155</v>
      </c>
      <c r="U55" s="26">
        <f t="shared" si="12"/>
        <v>67057.75</v>
      </c>
      <c r="V55" s="25"/>
      <c r="W55" s="45"/>
      <c r="X55" s="48"/>
      <c r="AB55" s="25" t="s">
        <v>71</v>
      </c>
      <c r="AC55" s="25">
        <v>30.15</v>
      </c>
      <c r="AD55" s="25">
        <v>3.194</v>
      </c>
      <c r="AE55" s="26">
        <f t="shared" si="13"/>
        <v>1108.318</v>
      </c>
      <c r="AF55" s="26">
        <f t="shared" si="14"/>
        <v>55415.9</v>
      </c>
      <c r="AG55" s="37"/>
      <c r="AI55" s="25" t="s">
        <v>71</v>
      </c>
      <c r="AJ55" s="25">
        <v>30.7</v>
      </c>
      <c r="AK55" s="25">
        <v>1.0569999999999999</v>
      </c>
      <c r="AL55" s="26">
        <f t="shared" si="15"/>
        <v>366.779</v>
      </c>
      <c r="AM55" s="26">
        <f t="shared" si="16"/>
        <v>18338.95</v>
      </c>
      <c r="AN55" s="25"/>
    </row>
    <row r="56" spans="10:43" x14ac:dyDescent="0.25">
      <c r="J56" s="25" t="s">
        <v>48</v>
      </c>
      <c r="K56" s="25">
        <v>29.01</v>
      </c>
      <c r="L56" s="25">
        <v>5.9939999999999998</v>
      </c>
      <c r="M56" s="26">
        <f t="shared" si="9"/>
        <v>2079.9180000000001</v>
      </c>
      <c r="N56" s="26">
        <f t="shared" si="10"/>
        <v>103995.90000000001</v>
      </c>
      <c r="O56" s="37"/>
      <c r="P56" s="45"/>
      <c r="Q56" s="25" t="s">
        <v>48</v>
      </c>
      <c r="R56" s="25">
        <v>29.17</v>
      </c>
      <c r="S56" s="25">
        <v>3.9449999999999998</v>
      </c>
      <c r="T56" s="26">
        <f t="shared" si="11"/>
        <v>1368.915</v>
      </c>
      <c r="U56" s="26">
        <f t="shared" si="12"/>
        <v>68445.75</v>
      </c>
      <c r="V56" s="25"/>
      <c r="W56" s="45"/>
      <c r="X56" s="48"/>
      <c r="AB56" s="25" t="s">
        <v>71</v>
      </c>
      <c r="AC56" s="25">
        <v>30.98</v>
      </c>
      <c r="AD56" s="25">
        <v>1.841</v>
      </c>
      <c r="AE56" s="26">
        <f t="shared" si="13"/>
        <v>638.827</v>
      </c>
      <c r="AF56" s="26">
        <f t="shared" si="14"/>
        <v>31941.35</v>
      </c>
      <c r="AG56" s="37"/>
      <c r="AI56" s="25" t="s">
        <v>71</v>
      </c>
      <c r="AJ56" s="25">
        <v>30.25</v>
      </c>
      <c r="AK56" s="25">
        <v>1.458</v>
      </c>
      <c r="AL56" s="26">
        <f t="shared" si="15"/>
        <v>505.92599999999999</v>
      </c>
      <c r="AM56" s="26">
        <f t="shared" si="16"/>
        <v>25296.3</v>
      </c>
      <c r="AN56" s="25"/>
    </row>
    <row r="57" spans="10:43" x14ac:dyDescent="0.25">
      <c r="J57" s="25" t="s">
        <v>49</v>
      </c>
      <c r="K57" s="25">
        <v>31.21</v>
      </c>
      <c r="L57" s="25">
        <v>1.349</v>
      </c>
      <c r="M57" s="26">
        <f t="shared" si="9"/>
        <v>468.10300000000001</v>
      </c>
      <c r="N57" s="26">
        <f t="shared" si="10"/>
        <v>23405.15</v>
      </c>
      <c r="O57" s="36">
        <f>AVERAGE(N57:N59)</f>
        <v>25278.95</v>
      </c>
      <c r="P57" s="44"/>
      <c r="Q57" s="25" t="s">
        <v>49</v>
      </c>
      <c r="R57" s="25">
        <v>31.17</v>
      </c>
      <c r="S57" s="25">
        <v>1.0049999999999999</v>
      </c>
      <c r="T57" s="26">
        <f t="shared" si="11"/>
        <v>348.73499999999996</v>
      </c>
      <c r="U57" s="26">
        <f t="shared" si="12"/>
        <v>17436.749999999996</v>
      </c>
      <c r="V57" s="26">
        <f>AVERAGE(U57:U59)</f>
        <v>19657.55</v>
      </c>
      <c r="W57" s="44"/>
      <c r="X57" s="48">
        <f t="shared" si="8"/>
        <v>22468.25</v>
      </c>
      <c r="AB57" s="25" t="s">
        <v>72</v>
      </c>
      <c r="AC57" s="25">
        <v>31.9</v>
      </c>
      <c r="AD57" s="25">
        <v>1</v>
      </c>
      <c r="AE57" s="26">
        <f t="shared" si="13"/>
        <v>347</v>
      </c>
      <c r="AF57" s="26">
        <f t="shared" si="14"/>
        <v>17350</v>
      </c>
      <c r="AG57" s="36">
        <f>AVERAGE(AF57:AF59)</f>
        <v>15008.328333333333</v>
      </c>
      <c r="AI57" s="25" t="s">
        <v>72</v>
      </c>
      <c r="AJ57" s="25">
        <v>33.35</v>
      </c>
      <c r="AK57" s="25">
        <v>0.15909999999999999</v>
      </c>
      <c r="AL57" s="26">
        <f t="shared" si="15"/>
        <v>55.207699999999996</v>
      </c>
      <c r="AM57" s="26">
        <f t="shared" si="16"/>
        <v>2760.3849999999998</v>
      </c>
      <c r="AN57" s="26">
        <f>AVERAGE(AM57:AM59)</f>
        <v>3618.6316666666667</v>
      </c>
      <c r="AQ57" s="1">
        <f>AVERAGE(AG57,AN57)</f>
        <v>9313.48</v>
      </c>
    </row>
    <row r="58" spans="10:43" x14ac:dyDescent="0.25">
      <c r="J58" s="25" t="s">
        <v>49</v>
      </c>
      <c r="K58" s="25">
        <v>31.58</v>
      </c>
      <c r="L58" s="25">
        <v>1.05</v>
      </c>
      <c r="M58" s="26">
        <f t="shared" si="9"/>
        <v>364.35</v>
      </c>
      <c r="N58" s="26">
        <f t="shared" si="10"/>
        <v>18217.5</v>
      </c>
      <c r="O58" s="37"/>
      <c r="P58" s="45"/>
      <c r="Q58" s="25" t="s">
        <v>49</v>
      </c>
      <c r="R58" s="25">
        <v>30.87</v>
      </c>
      <c r="S58" s="25">
        <v>1.234</v>
      </c>
      <c r="T58" s="26">
        <f t="shared" si="11"/>
        <v>428.19799999999998</v>
      </c>
      <c r="U58" s="26">
        <f t="shared" si="12"/>
        <v>21409.899999999998</v>
      </c>
      <c r="V58" s="25"/>
      <c r="W58" s="45"/>
      <c r="X58" s="48"/>
      <c r="AB58" s="25" t="s">
        <v>72</v>
      </c>
      <c r="AC58" s="25">
        <v>31.69</v>
      </c>
      <c r="AD58" s="25">
        <v>1.1499999999999999</v>
      </c>
      <c r="AE58" s="26">
        <f t="shared" si="13"/>
        <v>399.04999999999995</v>
      </c>
      <c r="AF58" s="26">
        <f t="shared" si="14"/>
        <v>19952.499999999996</v>
      </c>
      <c r="AG58" s="37"/>
      <c r="AI58" s="25" t="s">
        <v>72</v>
      </c>
      <c r="AJ58" s="25">
        <v>32.86</v>
      </c>
      <c r="AK58" s="25">
        <v>0.2258</v>
      </c>
      <c r="AL58" s="26">
        <f t="shared" si="15"/>
        <v>78.352599999999995</v>
      </c>
      <c r="AM58" s="26">
        <f t="shared" si="16"/>
        <v>3917.6299999999997</v>
      </c>
      <c r="AN58" s="25"/>
    </row>
    <row r="59" spans="10:43" x14ac:dyDescent="0.25">
      <c r="J59" s="25" t="s">
        <v>49</v>
      </c>
      <c r="K59" s="25">
        <v>30.65</v>
      </c>
      <c r="L59" s="25">
        <v>1.972</v>
      </c>
      <c r="M59" s="26">
        <f t="shared" si="9"/>
        <v>684.28399999999999</v>
      </c>
      <c r="N59" s="26">
        <f t="shared" si="10"/>
        <v>34214.199999999997</v>
      </c>
      <c r="O59" s="37"/>
      <c r="P59" s="45"/>
      <c r="Q59" s="25" t="s">
        <v>49</v>
      </c>
      <c r="R59" s="25">
        <v>30.96</v>
      </c>
      <c r="S59" s="25">
        <v>1.1599999999999999</v>
      </c>
      <c r="T59" s="26">
        <f t="shared" si="11"/>
        <v>402.52</v>
      </c>
      <c r="U59" s="26">
        <f t="shared" si="12"/>
        <v>20126</v>
      </c>
      <c r="V59" s="25"/>
      <c r="W59" s="45"/>
      <c r="X59" s="48"/>
      <c r="AB59" s="25" t="s">
        <v>72</v>
      </c>
      <c r="AC59" s="25">
        <v>33.119999999999997</v>
      </c>
      <c r="AD59" s="25">
        <v>0.4451</v>
      </c>
      <c r="AE59" s="26">
        <f t="shared" si="13"/>
        <v>154.44970000000001</v>
      </c>
      <c r="AF59" s="26">
        <f t="shared" si="14"/>
        <v>7722.4850000000006</v>
      </c>
      <c r="AG59" s="37"/>
      <c r="AI59" s="25" t="s">
        <v>72</v>
      </c>
      <c r="AJ59" s="25">
        <v>32.770000000000003</v>
      </c>
      <c r="AK59" s="25">
        <v>0.24079999999999999</v>
      </c>
      <c r="AL59" s="26">
        <f t="shared" si="15"/>
        <v>83.557599999999994</v>
      </c>
      <c r="AM59" s="26">
        <f t="shared" si="16"/>
        <v>4177.88</v>
      </c>
      <c r="AN59" s="25"/>
    </row>
    <row r="60" spans="10:43" x14ac:dyDescent="0.25">
      <c r="J60" s="25" t="s">
        <v>51</v>
      </c>
      <c r="K60" s="25">
        <v>29.86</v>
      </c>
      <c r="L60" s="25">
        <v>3.3690000000000002</v>
      </c>
      <c r="M60" s="26">
        <f t="shared" si="9"/>
        <v>1169.0430000000001</v>
      </c>
      <c r="N60" s="26">
        <f t="shared" si="10"/>
        <v>58452.150000000009</v>
      </c>
      <c r="O60" s="36">
        <f>AVERAGE(N60:N62)</f>
        <v>60557.283333333333</v>
      </c>
      <c r="P60" s="44"/>
      <c r="Q60" s="25" t="s">
        <v>51</v>
      </c>
      <c r="R60" s="25">
        <v>29.66</v>
      </c>
      <c r="S60" s="25">
        <v>2.8220000000000001</v>
      </c>
      <c r="T60" s="26">
        <f t="shared" si="11"/>
        <v>979.23400000000004</v>
      </c>
      <c r="U60" s="26">
        <f t="shared" si="12"/>
        <v>48961.700000000004</v>
      </c>
      <c r="V60" s="26">
        <f>AVERAGE(U60:U62)</f>
        <v>59053.616666666661</v>
      </c>
      <c r="W60" s="44"/>
      <c r="X60" s="48">
        <f t="shared" si="8"/>
        <v>59805.45</v>
      </c>
    </row>
    <row r="61" spans="10:43" x14ac:dyDescent="0.25">
      <c r="J61" s="25" t="s">
        <v>51</v>
      </c>
      <c r="K61" s="25">
        <v>29.99</v>
      </c>
      <c r="L61" s="25">
        <v>3.0840000000000001</v>
      </c>
      <c r="M61" s="26">
        <f t="shared" si="9"/>
        <v>1070.1480000000001</v>
      </c>
      <c r="N61" s="26">
        <f t="shared" si="10"/>
        <v>53507.400000000009</v>
      </c>
      <c r="O61" s="37"/>
      <c r="P61" s="45"/>
      <c r="Q61" s="25" t="s">
        <v>51</v>
      </c>
      <c r="R61" s="25">
        <v>29.38</v>
      </c>
      <c r="S61" s="25">
        <v>3.4169999999999998</v>
      </c>
      <c r="T61" s="26">
        <f t="shared" si="11"/>
        <v>1185.6989999999998</v>
      </c>
      <c r="U61" s="26">
        <f t="shared" si="12"/>
        <v>59284.94999999999</v>
      </c>
      <c r="V61" s="25"/>
      <c r="W61" s="45"/>
      <c r="X61" s="48"/>
    </row>
    <row r="62" spans="10:43" x14ac:dyDescent="0.25">
      <c r="J62" s="25" t="s">
        <v>51</v>
      </c>
      <c r="K62" s="25">
        <v>29.6</v>
      </c>
      <c r="L62" s="25">
        <v>4.0179999999999998</v>
      </c>
      <c r="M62" s="26">
        <f t="shared" si="9"/>
        <v>1394.2459999999999</v>
      </c>
      <c r="N62" s="26">
        <f t="shared" si="10"/>
        <v>69712.299999999988</v>
      </c>
      <c r="O62" s="37"/>
      <c r="P62" s="45"/>
      <c r="Q62" s="25" t="s">
        <v>51</v>
      </c>
      <c r="R62" s="25">
        <v>29.16</v>
      </c>
      <c r="S62" s="25">
        <v>3.972</v>
      </c>
      <c r="T62" s="26">
        <f t="shared" si="11"/>
        <v>1378.2839999999999</v>
      </c>
      <c r="U62" s="26">
        <f t="shared" si="12"/>
        <v>68914.2</v>
      </c>
      <c r="V62" s="25"/>
      <c r="W62" s="45"/>
      <c r="X62" s="48"/>
    </row>
    <row r="63" spans="10:43" x14ac:dyDescent="0.25">
      <c r="J63" s="25" t="s">
        <v>52</v>
      </c>
      <c r="K63" s="25">
        <v>28.27</v>
      </c>
      <c r="L63" s="25">
        <v>9.8989999999999991</v>
      </c>
      <c r="M63" s="26">
        <f t="shared" si="9"/>
        <v>3434.9529999999995</v>
      </c>
      <c r="N63" s="26">
        <f t="shared" si="10"/>
        <v>171747.64999999997</v>
      </c>
      <c r="O63" s="36">
        <f>AVERAGE(N63:N65)</f>
        <v>172401.16666666666</v>
      </c>
      <c r="P63" s="44"/>
      <c r="Q63" s="25" t="s">
        <v>52</v>
      </c>
      <c r="R63" s="25">
        <v>28.11</v>
      </c>
      <c r="S63" s="25">
        <v>8.1430000000000007</v>
      </c>
      <c r="T63" s="26">
        <f t="shared" si="11"/>
        <v>2825.6210000000001</v>
      </c>
      <c r="U63" s="26">
        <f t="shared" si="12"/>
        <v>141281.05000000002</v>
      </c>
      <c r="V63" s="26">
        <f>AVERAGE(U63:U65)</f>
        <v>124243.34999999999</v>
      </c>
      <c r="W63" s="44"/>
      <c r="X63" s="48">
        <f t="shared" si="8"/>
        <v>148322.25833333333</v>
      </c>
    </row>
    <row r="64" spans="10:43" x14ac:dyDescent="0.25">
      <c r="J64" s="25" t="s">
        <v>52</v>
      </c>
      <c r="K64" s="25">
        <v>27.98</v>
      </c>
      <c r="L64" s="25">
        <v>12.05</v>
      </c>
      <c r="M64" s="26">
        <f t="shared" si="9"/>
        <v>4181.3500000000004</v>
      </c>
      <c r="N64" s="26">
        <f t="shared" si="10"/>
        <v>209067.50000000003</v>
      </c>
      <c r="O64" s="37"/>
      <c r="P64" s="45"/>
      <c r="Q64" s="25" t="s">
        <v>52</v>
      </c>
      <c r="R64" s="25">
        <v>28.5</v>
      </c>
      <c r="S64" s="25">
        <v>6.2370000000000001</v>
      </c>
      <c r="T64" s="26">
        <f t="shared" si="11"/>
        <v>2164.239</v>
      </c>
      <c r="U64" s="26">
        <f t="shared" si="12"/>
        <v>108211.95</v>
      </c>
      <c r="V64" s="25"/>
      <c r="W64" s="45"/>
      <c r="X64" s="48"/>
    </row>
    <row r="65" spans="10:24" x14ac:dyDescent="0.25">
      <c r="J65" s="25" t="s">
        <v>52</v>
      </c>
      <c r="K65" s="25">
        <v>28.61</v>
      </c>
      <c r="L65" s="25">
        <v>7.8609999999999998</v>
      </c>
      <c r="M65" s="26">
        <f t="shared" si="9"/>
        <v>2727.7669999999998</v>
      </c>
      <c r="N65" s="26">
        <f t="shared" si="10"/>
        <v>136388.34999999998</v>
      </c>
      <c r="O65" s="37"/>
      <c r="P65" s="45"/>
      <c r="Q65" s="25" t="s">
        <v>52</v>
      </c>
      <c r="R65" s="25">
        <v>28.31</v>
      </c>
      <c r="S65" s="25">
        <v>7.1029999999999998</v>
      </c>
      <c r="T65" s="26">
        <f t="shared" si="11"/>
        <v>2464.741</v>
      </c>
      <c r="U65" s="26">
        <f t="shared" si="12"/>
        <v>123237.05</v>
      </c>
      <c r="V65" s="25"/>
      <c r="W65" s="45"/>
      <c r="X65" s="48"/>
    </row>
    <row r="66" spans="10:24" x14ac:dyDescent="0.25">
      <c r="J66" s="25" t="s">
        <v>53</v>
      </c>
      <c r="K66" s="25">
        <v>26.17</v>
      </c>
      <c r="L66" s="25">
        <v>41.1</v>
      </c>
      <c r="M66" s="26">
        <f t="shared" si="9"/>
        <v>14261.7</v>
      </c>
      <c r="N66" s="26">
        <f t="shared" si="10"/>
        <v>713085</v>
      </c>
      <c r="O66" s="36">
        <f>AVERAGE(N66:N68)</f>
        <v>661844.66666666663</v>
      </c>
      <c r="P66" s="44"/>
      <c r="Q66" s="25" t="s">
        <v>53</v>
      </c>
      <c r="R66" s="25">
        <v>26.4</v>
      </c>
      <c r="S66" s="25">
        <v>26.22</v>
      </c>
      <c r="T66" s="26">
        <f t="shared" si="11"/>
        <v>9098.34</v>
      </c>
      <c r="U66" s="26">
        <f t="shared" si="12"/>
        <v>454917</v>
      </c>
      <c r="V66" s="26">
        <f>AVERAGE(U66:U68)</f>
        <v>459138.83333333331</v>
      </c>
      <c r="W66" s="44"/>
      <c r="X66" s="48">
        <f t="shared" si="8"/>
        <v>560491.75</v>
      </c>
    </row>
    <row r="67" spans="10:24" x14ac:dyDescent="0.25">
      <c r="J67" s="25" t="s">
        <v>53</v>
      </c>
      <c r="K67" s="25">
        <v>26.41</v>
      </c>
      <c r="L67" s="25">
        <v>34.93</v>
      </c>
      <c r="M67" s="26">
        <f t="shared" ref="M67:M68" si="17">L67*347</f>
        <v>12120.71</v>
      </c>
      <c r="N67" s="26">
        <f t="shared" ref="N67:N68" si="18">M67*50</f>
        <v>606035.5</v>
      </c>
      <c r="O67" s="37"/>
      <c r="P67" s="45"/>
      <c r="Q67" s="25" t="s">
        <v>53</v>
      </c>
      <c r="R67" s="25">
        <v>26.36</v>
      </c>
      <c r="S67" s="25">
        <v>26.95</v>
      </c>
      <c r="T67" s="26">
        <f t="shared" ref="T67:T68" si="19">S67*347</f>
        <v>9351.65</v>
      </c>
      <c r="U67" s="26">
        <f t="shared" ref="U67:U68" si="20">T67*50</f>
        <v>467582.5</v>
      </c>
      <c r="V67" s="25"/>
      <c r="W67" s="45"/>
      <c r="X67" s="48"/>
    </row>
    <row r="68" spans="10:24" x14ac:dyDescent="0.25">
      <c r="J68" s="25" t="s">
        <v>53</v>
      </c>
      <c r="K68" s="25">
        <v>26.27</v>
      </c>
      <c r="L68" s="25">
        <v>38.409999999999997</v>
      </c>
      <c r="M68" s="26">
        <f t="shared" si="17"/>
        <v>13328.269999999999</v>
      </c>
      <c r="N68" s="26">
        <f t="shared" si="18"/>
        <v>666413.49999999988</v>
      </c>
      <c r="O68" s="37"/>
      <c r="P68" s="45"/>
      <c r="Q68" s="25" t="s">
        <v>53</v>
      </c>
      <c r="R68" s="25">
        <v>26.4</v>
      </c>
      <c r="S68" s="25">
        <v>26.22</v>
      </c>
      <c r="T68" s="26">
        <f t="shared" si="19"/>
        <v>9098.34</v>
      </c>
      <c r="U68" s="26">
        <f t="shared" si="20"/>
        <v>454917</v>
      </c>
      <c r="V68" s="25"/>
      <c r="W68" s="45"/>
      <c r="X68" s="48"/>
    </row>
  </sheetData>
  <mergeCells count="5">
    <mergeCell ref="AI1:AN1"/>
    <mergeCell ref="A2:G2"/>
    <mergeCell ref="J1:O1"/>
    <mergeCell ref="AB1:AG1"/>
    <mergeCell ref="Q1:V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089F-3EAE-460D-B1BB-50D85B739D9A}">
  <dimension ref="A1:AP77"/>
  <sheetViews>
    <sheetView topLeftCell="Q1" zoomScale="80" zoomScaleNormal="80" workbookViewId="0">
      <selection activeCell="AP75" activeCellId="2" sqref="AP57 AP66 AP75"/>
    </sheetView>
  </sheetViews>
  <sheetFormatPr defaultRowHeight="15" x14ac:dyDescent="0.25"/>
  <cols>
    <col min="10" max="10" width="14.28515625" bestFit="1" customWidth="1"/>
    <col min="17" max="17" width="14.28515625" bestFit="1" customWidth="1"/>
    <col min="28" max="28" width="15.85546875" bestFit="1" customWidth="1"/>
    <col min="35" max="35" width="15.85546875" bestFit="1" customWidth="1"/>
  </cols>
  <sheetData>
    <row r="1" spans="1:42" x14ac:dyDescent="0.25">
      <c r="J1" s="60" t="s">
        <v>56</v>
      </c>
      <c r="K1" s="60"/>
      <c r="L1" s="60"/>
      <c r="M1" s="60"/>
      <c r="N1" s="60"/>
      <c r="O1" s="60"/>
      <c r="Q1" s="60" t="s">
        <v>110</v>
      </c>
      <c r="R1" s="60"/>
      <c r="S1" s="60"/>
      <c r="T1" s="60"/>
      <c r="U1" s="60"/>
      <c r="V1" s="60"/>
      <c r="W1" s="39"/>
      <c r="X1" s="39"/>
      <c r="Y1" s="39"/>
      <c r="Z1" s="39"/>
      <c r="AA1" s="39"/>
      <c r="AB1" s="60" t="s">
        <v>57</v>
      </c>
      <c r="AC1" s="60"/>
      <c r="AD1" s="60"/>
      <c r="AE1" s="60"/>
      <c r="AF1" s="60"/>
      <c r="AG1" s="60"/>
      <c r="AH1" s="39"/>
      <c r="AI1" s="60" t="s">
        <v>113</v>
      </c>
      <c r="AJ1" s="60"/>
      <c r="AK1" s="60"/>
      <c r="AL1" s="60"/>
      <c r="AM1" s="60"/>
      <c r="AN1" s="60"/>
    </row>
    <row r="2" spans="1:42" x14ac:dyDescent="0.25">
      <c r="A2" s="61"/>
      <c r="B2" s="61"/>
      <c r="C2" s="61"/>
      <c r="D2" s="61"/>
      <c r="E2" s="61"/>
      <c r="F2" s="61"/>
      <c r="G2" s="61"/>
      <c r="J2" s="23" t="s">
        <v>29</v>
      </c>
      <c r="K2" s="22" t="s">
        <v>21</v>
      </c>
      <c r="L2" s="24" t="s">
        <v>22</v>
      </c>
      <c r="M2" s="22" t="s">
        <v>23</v>
      </c>
      <c r="N2" s="22" t="s">
        <v>24</v>
      </c>
      <c r="O2" s="34" t="s">
        <v>25</v>
      </c>
      <c r="Q2" s="23" t="s">
        <v>29</v>
      </c>
      <c r="R2" s="22" t="s">
        <v>21</v>
      </c>
      <c r="S2" s="24" t="s">
        <v>22</v>
      </c>
      <c r="T2" s="22" t="s">
        <v>23</v>
      </c>
      <c r="U2" s="22" t="s">
        <v>24</v>
      </c>
      <c r="V2" s="47" t="s">
        <v>25</v>
      </c>
      <c r="W2" s="47"/>
      <c r="X2" s="47"/>
      <c r="Y2" s="47"/>
      <c r="Z2" s="47"/>
      <c r="AA2" s="47"/>
      <c r="AB2" s="23" t="s">
        <v>29</v>
      </c>
      <c r="AC2" s="22" t="s">
        <v>21</v>
      </c>
      <c r="AD2" s="24" t="s">
        <v>22</v>
      </c>
      <c r="AE2" s="22" t="s">
        <v>23</v>
      </c>
      <c r="AF2" s="22" t="s">
        <v>24</v>
      </c>
      <c r="AG2" s="34" t="s">
        <v>25</v>
      </c>
      <c r="AH2" s="34"/>
      <c r="AI2" s="23" t="s">
        <v>29</v>
      </c>
      <c r="AJ2" s="22" t="s">
        <v>21</v>
      </c>
      <c r="AK2" s="24" t="s">
        <v>22</v>
      </c>
      <c r="AL2" s="22" t="s">
        <v>23</v>
      </c>
      <c r="AM2" s="22" t="s">
        <v>24</v>
      </c>
      <c r="AN2" s="47" t="s">
        <v>25</v>
      </c>
    </row>
    <row r="3" spans="1:42" x14ac:dyDescent="0.25">
      <c r="A3" s="27" t="s">
        <v>27</v>
      </c>
      <c r="B3" s="27"/>
      <c r="C3" s="27"/>
      <c r="D3" s="27"/>
      <c r="E3" s="28"/>
      <c r="F3" s="29"/>
      <c r="G3" s="30" t="s">
        <v>28</v>
      </c>
      <c r="J3" s="19" t="s">
        <v>30</v>
      </c>
      <c r="K3" s="19">
        <v>8.6999999999999993</v>
      </c>
      <c r="L3" s="20">
        <v>4973000</v>
      </c>
      <c r="M3" s="20">
        <f t="shared" ref="M3:M34" si="0">L3*347</f>
        <v>1725631000</v>
      </c>
      <c r="N3" s="20">
        <f t="shared" ref="N3:N34" si="1">M3*50</f>
        <v>86281550000</v>
      </c>
      <c r="O3" s="35"/>
      <c r="Q3" s="19" t="s">
        <v>30</v>
      </c>
      <c r="R3" s="19">
        <v>8.4</v>
      </c>
      <c r="S3" s="20">
        <v>6546000</v>
      </c>
      <c r="T3" s="20">
        <f t="shared" ref="T3:T34" si="2">S3*347</f>
        <v>2271462000</v>
      </c>
      <c r="U3" s="20">
        <f t="shared" ref="U3:U34" si="3">T3*50</f>
        <v>113573100000</v>
      </c>
      <c r="V3" s="19"/>
      <c r="W3" s="19"/>
      <c r="X3" s="19"/>
      <c r="Y3" s="19"/>
      <c r="Z3" s="19"/>
      <c r="AA3" s="19"/>
      <c r="AB3" s="19" t="s">
        <v>30</v>
      </c>
      <c r="AC3" s="19">
        <v>8.6300000000000008</v>
      </c>
      <c r="AD3" s="20">
        <v>5457000</v>
      </c>
      <c r="AE3" s="20">
        <f t="shared" ref="AE3:AE34" si="4">AD3*347</f>
        <v>1893579000</v>
      </c>
      <c r="AF3" s="20">
        <f t="shared" ref="AF3:AF34" si="5">AE3*50</f>
        <v>94678950000</v>
      </c>
      <c r="AG3" s="35"/>
      <c r="AH3" s="35"/>
      <c r="AI3" s="19" t="s">
        <v>30</v>
      </c>
      <c r="AJ3" s="19">
        <v>8.39</v>
      </c>
      <c r="AK3" s="20">
        <v>7063000</v>
      </c>
      <c r="AL3" s="20">
        <f t="shared" ref="AL3:AL34" si="6">AK3*347</f>
        <v>2450861000</v>
      </c>
      <c r="AM3" s="20">
        <f t="shared" ref="AM3:AM34" si="7">AL3*50</f>
        <v>122543050000</v>
      </c>
      <c r="AN3" s="19"/>
    </row>
    <row r="4" spans="1:42" x14ac:dyDescent="0.25">
      <c r="A4" s="27" t="s">
        <v>26</v>
      </c>
      <c r="B4" s="27"/>
      <c r="C4" s="27"/>
      <c r="D4" s="27"/>
      <c r="E4" s="28"/>
      <c r="F4" s="31"/>
      <c r="G4" s="32">
        <f>1000/20</f>
        <v>50</v>
      </c>
      <c r="J4" s="19" t="s">
        <v>30</v>
      </c>
      <c r="K4" s="19">
        <v>8.5299999999999994</v>
      </c>
      <c r="L4" s="20">
        <v>5580000</v>
      </c>
      <c r="M4" s="20">
        <f t="shared" si="0"/>
        <v>1936260000</v>
      </c>
      <c r="N4" s="20">
        <f t="shared" si="1"/>
        <v>96813000000</v>
      </c>
      <c r="O4" s="35"/>
      <c r="Q4" s="19" t="s">
        <v>30</v>
      </c>
      <c r="R4" s="19">
        <v>8.2200000000000006</v>
      </c>
      <c r="S4" s="20">
        <v>7402000</v>
      </c>
      <c r="T4" s="20">
        <f t="shared" si="2"/>
        <v>2568494000</v>
      </c>
      <c r="U4" s="20">
        <f t="shared" si="3"/>
        <v>128424700000</v>
      </c>
      <c r="V4" s="19"/>
      <c r="W4" s="19"/>
      <c r="X4" s="19"/>
      <c r="Y4" s="19"/>
      <c r="Z4" s="19"/>
      <c r="AA4" s="19"/>
      <c r="AB4" s="19" t="s">
        <v>30</v>
      </c>
      <c r="AC4" s="19">
        <v>8.43</v>
      </c>
      <c r="AD4" s="20">
        <v>6252000</v>
      </c>
      <c r="AE4" s="20">
        <f t="shared" si="4"/>
        <v>2169444000</v>
      </c>
      <c r="AF4" s="20">
        <f t="shared" si="5"/>
        <v>108472200000</v>
      </c>
      <c r="AG4" s="35"/>
      <c r="AH4" s="35"/>
      <c r="AI4" s="19" t="s">
        <v>30</v>
      </c>
      <c r="AJ4" s="19">
        <v>8.2100000000000009</v>
      </c>
      <c r="AK4" s="20">
        <v>7994000</v>
      </c>
      <c r="AL4" s="20">
        <f t="shared" si="6"/>
        <v>2773918000</v>
      </c>
      <c r="AM4" s="20">
        <f t="shared" si="7"/>
        <v>138695900000</v>
      </c>
      <c r="AN4" s="19"/>
    </row>
    <row r="5" spans="1:42" x14ac:dyDescent="0.25">
      <c r="J5" s="21" t="s">
        <v>34</v>
      </c>
      <c r="K5" s="19">
        <v>10.8</v>
      </c>
      <c r="L5" s="20">
        <v>1200000</v>
      </c>
      <c r="M5" s="20">
        <f t="shared" si="0"/>
        <v>416400000</v>
      </c>
      <c r="N5" s="20">
        <f t="shared" si="1"/>
        <v>20820000000</v>
      </c>
      <c r="O5" s="35"/>
      <c r="Q5" s="21" t="s">
        <v>38</v>
      </c>
      <c r="R5" s="19">
        <v>14.24</v>
      </c>
      <c r="S5" s="20">
        <v>121700</v>
      </c>
      <c r="T5" s="20">
        <f t="shared" si="2"/>
        <v>42229900</v>
      </c>
      <c r="U5" s="20">
        <f t="shared" si="3"/>
        <v>2111495000</v>
      </c>
      <c r="V5" s="19"/>
      <c r="W5" s="19"/>
      <c r="X5" s="19"/>
      <c r="Y5" s="19"/>
      <c r="Z5" s="19"/>
      <c r="AA5" s="19"/>
      <c r="AB5" s="21" t="s">
        <v>34</v>
      </c>
      <c r="AC5" s="19">
        <v>10.97</v>
      </c>
      <c r="AD5" s="20">
        <v>1113000</v>
      </c>
      <c r="AE5" s="20">
        <f t="shared" si="4"/>
        <v>386211000</v>
      </c>
      <c r="AF5" s="20">
        <f t="shared" si="5"/>
        <v>19310550000</v>
      </c>
      <c r="AG5" s="35"/>
      <c r="AH5" s="35"/>
      <c r="AI5" s="21" t="s">
        <v>38</v>
      </c>
      <c r="AJ5" s="19">
        <v>14.26</v>
      </c>
      <c r="AK5" s="20">
        <v>124300</v>
      </c>
      <c r="AL5" s="20">
        <f t="shared" si="6"/>
        <v>43132100</v>
      </c>
      <c r="AM5" s="20">
        <f t="shared" si="7"/>
        <v>2156605000</v>
      </c>
      <c r="AN5" s="19"/>
    </row>
    <row r="6" spans="1:42" x14ac:dyDescent="0.25">
      <c r="J6" s="21" t="s">
        <v>34</v>
      </c>
      <c r="K6" s="19">
        <v>10.91</v>
      </c>
      <c r="L6" s="20">
        <v>1114000</v>
      </c>
      <c r="M6" s="20">
        <f t="shared" si="0"/>
        <v>386558000</v>
      </c>
      <c r="N6" s="20">
        <f t="shared" si="1"/>
        <v>19327900000</v>
      </c>
      <c r="O6" s="35"/>
      <c r="Q6" s="21" t="s">
        <v>38</v>
      </c>
      <c r="R6" s="19">
        <v>14.13</v>
      </c>
      <c r="S6" s="20">
        <v>131200</v>
      </c>
      <c r="T6" s="20">
        <f t="shared" si="2"/>
        <v>45526400</v>
      </c>
      <c r="U6" s="20">
        <f t="shared" si="3"/>
        <v>2276320000</v>
      </c>
      <c r="V6" s="19"/>
      <c r="W6" s="19"/>
      <c r="X6" s="19"/>
      <c r="Y6" s="19"/>
      <c r="Z6" s="19"/>
      <c r="AA6" s="19"/>
      <c r="AB6" s="21" t="s">
        <v>34</v>
      </c>
      <c r="AC6" s="19">
        <v>10.92</v>
      </c>
      <c r="AD6" s="20">
        <v>1151000</v>
      </c>
      <c r="AE6" s="20">
        <f t="shared" si="4"/>
        <v>399397000</v>
      </c>
      <c r="AF6" s="20">
        <f t="shared" si="5"/>
        <v>19969850000</v>
      </c>
      <c r="AG6" s="35"/>
      <c r="AH6" s="35"/>
      <c r="AI6" s="21" t="s">
        <v>38</v>
      </c>
      <c r="AJ6" s="19">
        <v>14.16</v>
      </c>
      <c r="AK6" s="20">
        <v>133100</v>
      </c>
      <c r="AL6" s="20">
        <f t="shared" si="6"/>
        <v>46185700</v>
      </c>
      <c r="AM6" s="20">
        <f t="shared" si="7"/>
        <v>2309285000</v>
      </c>
      <c r="AN6" s="19"/>
    </row>
    <row r="7" spans="1:42" x14ac:dyDescent="0.25">
      <c r="J7" s="21" t="s">
        <v>38</v>
      </c>
      <c r="K7" s="19">
        <v>14.09</v>
      </c>
      <c r="L7" s="20">
        <v>129400</v>
      </c>
      <c r="M7" s="20">
        <f t="shared" si="0"/>
        <v>44901800</v>
      </c>
      <c r="N7" s="20">
        <f t="shared" si="1"/>
        <v>2245090000</v>
      </c>
      <c r="O7" s="35"/>
      <c r="Q7" s="21" t="s">
        <v>42</v>
      </c>
      <c r="R7" s="19">
        <v>17.39</v>
      </c>
      <c r="S7" s="20">
        <v>14190</v>
      </c>
      <c r="T7" s="20">
        <f t="shared" si="2"/>
        <v>4923930</v>
      </c>
      <c r="U7" s="20">
        <f t="shared" si="3"/>
        <v>246196500</v>
      </c>
      <c r="V7" s="19"/>
      <c r="W7" s="19"/>
      <c r="X7" s="19"/>
      <c r="Y7" s="19"/>
      <c r="Z7" s="19"/>
      <c r="AA7" s="19"/>
      <c r="AB7" s="21" t="s">
        <v>38</v>
      </c>
      <c r="AC7" s="19">
        <v>14.31</v>
      </c>
      <c r="AD7" s="20">
        <v>115000</v>
      </c>
      <c r="AE7" s="20">
        <f t="shared" si="4"/>
        <v>39905000</v>
      </c>
      <c r="AF7" s="20">
        <f t="shared" si="5"/>
        <v>1995250000</v>
      </c>
      <c r="AG7" s="35"/>
      <c r="AH7" s="35"/>
      <c r="AI7" s="21" t="s">
        <v>42</v>
      </c>
      <c r="AJ7" s="19">
        <v>17.440000000000001</v>
      </c>
      <c r="AK7" s="20">
        <v>13930</v>
      </c>
      <c r="AL7" s="20">
        <f t="shared" si="6"/>
        <v>4833710</v>
      </c>
      <c r="AM7" s="20">
        <f t="shared" si="7"/>
        <v>241685500</v>
      </c>
      <c r="AN7" s="19"/>
    </row>
    <row r="8" spans="1:42" x14ac:dyDescent="0.25">
      <c r="J8" s="21" t="s">
        <v>38</v>
      </c>
      <c r="K8" s="19">
        <v>13.93</v>
      </c>
      <c r="L8" s="20">
        <v>144200</v>
      </c>
      <c r="M8" s="20">
        <f t="shared" si="0"/>
        <v>50037400</v>
      </c>
      <c r="N8" s="20">
        <f t="shared" si="1"/>
        <v>2501870000</v>
      </c>
      <c r="O8" s="35"/>
      <c r="Q8" s="21" t="s">
        <v>42</v>
      </c>
      <c r="R8" s="19">
        <v>17.04</v>
      </c>
      <c r="S8" s="20">
        <v>18010</v>
      </c>
      <c r="T8" s="20">
        <f t="shared" si="2"/>
        <v>6249470</v>
      </c>
      <c r="U8" s="20">
        <f t="shared" si="3"/>
        <v>312473500</v>
      </c>
      <c r="V8" s="19"/>
      <c r="W8" s="19"/>
      <c r="X8" s="19"/>
      <c r="Y8" s="19"/>
      <c r="Z8" s="19"/>
      <c r="AA8" s="19"/>
      <c r="AB8" s="21" t="s">
        <v>38</v>
      </c>
      <c r="AC8" s="19">
        <v>14.01</v>
      </c>
      <c r="AD8" s="20">
        <v>141000</v>
      </c>
      <c r="AE8" s="20">
        <f t="shared" si="4"/>
        <v>48927000</v>
      </c>
      <c r="AF8" s="20">
        <f t="shared" si="5"/>
        <v>2446350000</v>
      </c>
      <c r="AG8" s="35"/>
      <c r="AH8" s="35"/>
      <c r="AI8" s="21" t="s">
        <v>42</v>
      </c>
      <c r="AJ8" s="19">
        <v>17.100000000000001</v>
      </c>
      <c r="AK8" s="20">
        <v>17600</v>
      </c>
      <c r="AL8" s="20">
        <f t="shared" si="6"/>
        <v>6107200</v>
      </c>
      <c r="AM8" s="20">
        <f t="shared" si="7"/>
        <v>305360000</v>
      </c>
      <c r="AN8" s="19"/>
    </row>
    <row r="9" spans="1:42" x14ac:dyDescent="0.25">
      <c r="J9" s="21" t="s">
        <v>42</v>
      </c>
      <c r="K9" s="19">
        <v>17.170000000000002</v>
      </c>
      <c r="L9" s="20">
        <v>16090</v>
      </c>
      <c r="M9" s="20">
        <f t="shared" si="0"/>
        <v>5583230</v>
      </c>
      <c r="N9" s="20">
        <f t="shared" si="1"/>
        <v>279161500</v>
      </c>
      <c r="O9" s="35"/>
      <c r="Q9" s="21" t="s">
        <v>46</v>
      </c>
      <c r="R9" s="19">
        <v>20.25</v>
      </c>
      <c r="S9" s="20">
        <v>2015</v>
      </c>
      <c r="T9" s="20">
        <f t="shared" si="2"/>
        <v>699205</v>
      </c>
      <c r="U9" s="20">
        <f t="shared" si="3"/>
        <v>34960250</v>
      </c>
      <c r="V9" s="19"/>
      <c r="W9" s="19"/>
      <c r="X9" s="19"/>
      <c r="Y9" s="19"/>
      <c r="Z9" s="19"/>
      <c r="AA9" s="19"/>
      <c r="AB9" s="21" t="s">
        <v>42</v>
      </c>
      <c r="AC9" s="19">
        <v>17.41</v>
      </c>
      <c r="AD9" s="20">
        <v>13980</v>
      </c>
      <c r="AE9" s="20">
        <f t="shared" si="4"/>
        <v>4851060</v>
      </c>
      <c r="AF9" s="20">
        <f t="shared" si="5"/>
        <v>242553000</v>
      </c>
      <c r="AG9" s="35"/>
      <c r="AH9" s="35"/>
      <c r="AI9" s="21" t="s">
        <v>46</v>
      </c>
      <c r="AJ9" s="19">
        <v>20.39</v>
      </c>
      <c r="AK9" s="20">
        <v>1829</v>
      </c>
      <c r="AL9" s="20">
        <f t="shared" si="6"/>
        <v>634663</v>
      </c>
      <c r="AM9" s="20">
        <f t="shared" si="7"/>
        <v>31733150</v>
      </c>
      <c r="AN9" s="19"/>
    </row>
    <row r="10" spans="1:42" x14ac:dyDescent="0.25">
      <c r="J10" s="21" t="s">
        <v>42</v>
      </c>
      <c r="K10" s="19">
        <v>16.97</v>
      </c>
      <c r="L10" s="20">
        <v>18420</v>
      </c>
      <c r="M10" s="20">
        <f t="shared" si="0"/>
        <v>6391740</v>
      </c>
      <c r="N10" s="20">
        <f t="shared" si="1"/>
        <v>319587000</v>
      </c>
      <c r="O10" s="35"/>
      <c r="Q10" s="21" t="s">
        <v>46</v>
      </c>
      <c r="R10" s="19">
        <v>20.440000000000001</v>
      </c>
      <c r="S10" s="20">
        <v>1770</v>
      </c>
      <c r="T10" s="20">
        <f t="shared" si="2"/>
        <v>614190</v>
      </c>
      <c r="U10" s="20">
        <f t="shared" si="3"/>
        <v>30709500</v>
      </c>
      <c r="V10" s="19"/>
      <c r="W10" s="19"/>
      <c r="X10" s="19"/>
      <c r="Y10" s="19"/>
      <c r="Z10" s="19"/>
      <c r="AA10" s="19"/>
      <c r="AB10" s="21" t="s">
        <v>42</v>
      </c>
      <c r="AC10" s="19">
        <v>17.04</v>
      </c>
      <c r="AD10" s="20">
        <v>17980</v>
      </c>
      <c r="AE10" s="20">
        <f t="shared" si="4"/>
        <v>6239060</v>
      </c>
      <c r="AF10" s="20">
        <f t="shared" si="5"/>
        <v>311953000</v>
      </c>
      <c r="AG10" s="35"/>
      <c r="AH10" s="35"/>
      <c r="AI10" s="21" t="s">
        <v>46</v>
      </c>
      <c r="AJ10" s="19">
        <v>20.5</v>
      </c>
      <c r="AK10" s="20">
        <v>1696</v>
      </c>
      <c r="AL10" s="20">
        <f t="shared" si="6"/>
        <v>588512</v>
      </c>
      <c r="AM10" s="20">
        <f t="shared" si="7"/>
        <v>29425600</v>
      </c>
      <c r="AN10" s="19"/>
    </row>
    <row r="11" spans="1:42" x14ac:dyDescent="0.25">
      <c r="J11" s="21" t="s">
        <v>46</v>
      </c>
      <c r="K11" s="19">
        <v>20.28</v>
      </c>
      <c r="L11" s="20">
        <v>1960</v>
      </c>
      <c r="M11" s="20">
        <f t="shared" si="0"/>
        <v>680120</v>
      </c>
      <c r="N11" s="20">
        <f t="shared" si="1"/>
        <v>34006000</v>
      </c>
      <c r="O11" s="35"/>
      <c r="Q11" s="21" t="s">
        <v>50</v>
      </c>
      <c r="R11" s="19">
        <v>24.9</v>
      </c>
      <c r="S11" s="20">
        <v>84.41</v>
      </c>
      <c r="T11" s="20">
        <f t="shared" si="2"/>
        <v>29290.27</v>
      </c>
      <c r="U11" s="20">
        <f t="shared" si="3"/>
        <v>1464513.5</v>
      </c>
      <c r="V11" s="19"/>
      <c r="W11" s="19"/>
      <c r="X11" s="19"/>
      <c r="Y11" s="19"/>
      <c r="Z11" s="19"/>
      <c r="AA11" s="19"/>
      <c r="AB11" s="21" t="s">
        <v>46</v>
      </c>
      <c r="AC11" s="19">
        <v>20.399999999999999</v>
      </c>
      <c r="AD11" s="20">
        <v>1833</v>
      </c>
      <c r="AE11" s="20">
        <f t="shared" si="4"/>
        <v>636051</v>
      </c>
      <c r="AF11" s="20">
        <f t="shared" si="5"/>
        <v>31802550</v>
      </c>
      <c r="AG11" s="35"/>
      <c r="AH11" s="35"/>
      <c r="AI11" s="21" t="s">
        <v>50</v>
      </c>
      <c r="AJ11" s="19">
        <v>25.1</v>
      </c>
      <c r="AK11" s="20">
        <v>71.52</v>
      </c>
      <c r="AL11" s="20">
        <f t="shared" si="6"/>
        <v>24817.439999999999</v>
      </c>
      <c r="AM11" s="20">
        <f t="shared" si="7"/>
        <v>1240872</v>
      </c>
      <c r="AN11" s="19"/>
    </row>
    <row r="12" spans="1:42" x14ac:dyDescent="0.25">
      <c r="J12" s="21" t="s">
        <v>46</v>
      </c>
      <c r="K12" s="19">
        <v>20.49</v>
      </c>
      <c r="L12" s="20">
        <v>1700</v>
      </c>
      <c r="M12" s="20">
        <f t="shared" si="0"/>
        <v>589900</v>
      </c>
      <c r="N12" s="20">
        <f t="shared" si="1"/>
        <v>29495000</v>
      </c>
      <c r="O12" s="35"/>
      <c r="Q12" s="21" t="s">
        <v>50</v>
      </c>
      <c r="R12" s="19">
        <v>27.02</v>
      </c>
      <c r="S12" s="20">
        <v>19.87</v>
      </c>
      <c r="T12" s="20">
        <f t="shared" si="2"/>
        <v>6894.89</v>
      </c>
      <c r="U12" s="20">
        <f t="shared" si="3"/>
        <v>344744.5</v>
      </c>
      <c r="V12" s="19"/>
      <c r="W12" s="19"/>
      <c r="X12" s="19"/>
      <c r="Y12" s="19"/>
      <c r="Z12" s="19"/>
      <c r="AA12" s="19"/>
      <c r="AB12" s="21" t="s">
        <v>46</v>
      </c>
      <c r="AC12" s="19">
        <v>20.57</v>
      </c>
      <c r="AD12" s="20">
        <v>1633</v>
      </c>
      <c r="AE12" s="20">
        <f t="shared" si="4"/>
        <v>566651</v>
      </c>
      <c r="AF12" s="20">
        <f t="shared" si="5"/>
        <v>28332550</v>
      </c>
      <c r="AG12" s="35"/>
      <c r="AH12" s="35"/>
      <c r="AI12" s="21" t="s">
        <v>50</v>
      </c>
      <c r="AJ12" s="19">
        <v>26.9</v>
      </c>
      <c r="AK12" s="20">
        <v>20.72</v>
      </c>
      <c r="AL12" s="20">
        <f t="shared" si="6"/>
        <v>7189.8399999999992</v>
      </c>
      <c r="AM12" s="20">
        <f t="shared" si="7"/>
        <v>359491.99999999994</v>
      </c>
      <c r="AN12" s="19"/>
    </row>
    <row r="13" spans="1:42" x14ac:dyDescent="0.25">
      <c r="J13" s="19" t="s">
        <v>50</v>
      </c>
      <c r="K13" s="19">
        <v>25.1</v>
      </c>
      <c r="L13" s="20">
        <v>75.010000000000005</v>
      </c>
      <c r="M13" s="20">
        <f t="shared" si="0"/>
        <v>26028.47</v>
      </c>
      <c r="N13" s="20">
        <f t="shared" si="1"/>
        <v>1301423.5</v>
      </c>
      <c r="O13" s="35"/>
      <c r="Q13" s="19" t="s">
        <v>111</v>
      </c>
      <c r="R13" s="19">
        <v>29.17</v>
      </c>
      <c r="S13" s="20">
        <v>4.5810000000000004</v>
      </c>
      <c r="T13" s="20">
        <f t="shared" si="2"/>
        <v>1589.6070000000002</v>
      </c>
      <c r="U13" s="20">
        <f t="shared" si="3"/>
        <v>79480.350000000006</v>
      </c>
      <c r="V13" s="19"/>
      <c r="W13" s="19"/>
      <c r="X13" s="19"/>
      <c r="Y13" s="19"/>
      <c r="Z13" s="19"/>
      <c r="AA13" s="19"/>
      <c r="AB13" s="19" t="s">
        <v>50</v>
      </c>
      <c r="AC13" s="19">
        <v>25.23</v>
      </c>
      <c r="AD13" s="20">
        <v>68.790000000000006</v>
      </c>
      <c r="AE13" s="20">
        <f t="shared" si="4"/>
        <v>23870.13</v>
      </c>
      <c r="AF13" s="20">
        <f t="shared" si="5"/>
        <v>1193506.5</v>
      </c>
      <c r="AG13" s="35"/>
      <c r="AH13" s="35"/>
      <c r="AI13" s="19" t="s">
        <v>111</v>
      </c>
      <c r="AJ13" s="19">
        <v>29.65</v>
      </c>
      <c r="AK13" s="20">
        <v>3.1219999999999999</v>
      </c>
      <c r="AL13" s="20">
        <f t="shared" si="6"/>
        <v>1083.3340000000001</v>
      </c>
      <c r="AM13" s="20">
        <f t="shared" si="7"/>
        <v>54166.700000000004</v>
      </c>
      <c r="AN13" s="19"/>
    </row>
    <row r="14" spans="1:42" x14ac:dyDescent="0.25">
      <c r="J14" s="19" t="s">
        <v>50</v>
      </c>
      <c r="K14" s="19">
        <v>27.09</v>
      </c>
      <c r="L14" s="20">
        <v>19.5</v>
      </c>
      <c r="M14" s="20">
        <f t="shared" si="0"/>
        <v>6766.5</v>
      </c>
      <c r="N14" s="20">
        <f t="shared" si="1"/>
        <v>338325</v>
      </c>
      <c r="O14" s="35"/>
      <c r="Q14" s="19" t="s">
        <v>111</v>
      </c>
      <c r="R14" s="19">
        <v>28.74</v>
      </c>
      <c r="S14" s="20">
        <v>6.1440000000000001</v>
      </c>
      <c r="T14" s="20">
        <f t="shared" si="2"/>
        <v>2131.9679999999998</v>
      </c>
      <c r="U14" s="20">
        <f t="shared" si="3"/>
        <v>106598.39999999999</v>
      </c>
      <c r="V14" s="19"/>
      <c r="W14" s="19"/>
      <c r="X14" s="19" t="s">
        <v>114</v>
      </c>
      <c r="Y14" s="19"/>
      <c r="Z14" s="19"/>
      <c r="AA14" s="19"/>
      <c r="AB14" s="19" t="s">
        <v>50</v>
      </c>
      <c r="AC14" s="19">
        <v>26.59</v>
      </c>
      <c r="AD14" s="20">
        <v>27.3</v>
      </c>
      <c r="AE14" s="20">
        <f t="shared" si="4"/>
        <v>9473.1</v>
      </c>
      <c r="AF14" s="20">
        <f t="shared" si="5"/>
        <v>473655</v>
      </c>
      <c r="AG14" s="35"/>
      <c r="AH14" s="35"/>
      <c r="AI14" s="19" t="s">
        <v>111</v>
      </c>
      <c r="AJ14" s="19">
        <v>28.71</v>
      </c>
      <c r="AK14" s="20">
        <v>5.9619999999999997</v>
      </c>
      <c r="AL14" s="20">
        <f t="shared" si="6"/>
        <v>2068.8139999999999</v>
      </c>
      <c r="AM14" s="20">
        <f t="shared" si="7"/>
        <v>103440.7</v>
      </c>
      <c r="AN14" s="19"/>
      <c r="AP14" t="s">
        <v>114</v>
      </c>
    </row>
    <row r="15" spans="1:42" x14ac:dyDescent="0.25">
      <c r="J15" s="33" t="s">
        <v>31</v>
      </c>
      <c r="K15" s="25">
        <v>33.04</v>
      </c>
      <c r="L15" s="26">
        <v>0.34739999999999999</v>
      </c>
      <c r="M15" s="26">
        <f t="shared" si="0"/>
        <v>120.5478</v>
      </c>
      <c r="N15" s="26">
        <f t="shared" si="1"/>
        <v>6027.3899999999994</v>
      </c>
      <c r="O15" s="36">
        <f>AVERAGE(N15:N17)</f>
        <v>5383.7049999999999</v>
      </c>
      <c r="Q15" s="33" t="s">
        <v>31</v>
      </c>
      <c r="R15" s="25">
        <v>33.01</v>
      </c>
      <c r="S15" s="26">
        <v>0.33350000000000002</v>
      </c>
      <c r="T15" s="26">
        <f t="shared" si="2"/>
        <v>115.72450000000001</v>
      </c>
      <c r="U15" s="26">
        <f t="shared" si="3"/>
        <v>5786.2250000000004</v>
      </c>
      <c r="V15" s="26">
        <f>AVERAGE(U15:U17)</f>
        <v>8111.125</v>
      </c>
      <c r="W15" s="26"/>
      <c r="X15" s="26">
        <f>AVERAGE(O15,V15)</f>
        <v>6747.415</v>
      </c>
      <c r="Y15" s="26"/>
      <c r="Z15" s="26"/>
      <c r="AA15" s="26"/>
      <c r="AB15" s="33" t="s">
        <v>58</v>
      </c>
      <c r="AC15" s="25">
        <v>33.83</v>
      </c>
      <c r="AD15" s="26">
        <v>0.19919999999999999</v>
      </c>
      <c r="AE15" s="26">
        <f t="shared" si="4"/>
        <v>69.122399999999999</v>
      </c>
      <c r="AF15" s="26">
        <f t="shared" si="5"/>
        <v>3456.12</v>
      </c>
      <c r="AG15" s="36">
        <f>AVERAGE(AF15:AF17)</f>
        <v>2215.1091999999999</v>
      </c>
      <c r="AH15" s="36"/>
      <c r="AI15" s="33" t="s">
        <v>58</v>
      </c>
      <c r="AJ15" s="25" t="s">
        <v>0</v>
      </c>
      <c r="AK15" s="26" t="s">
        <v>1</v>
      </c>
      <c r="AL15" s="26" t="e">
        <f t="shared" si="6"/>
        <v>#VALUE!</v>
      </c>
      <c r="AM15" s="26" t="e">
        <f t="shared" si="7"/>
        <v>#VALUE!</v>
      </c>
      <c r="AN15" s="38">
        <f>AVERAGE(AM17)</f>
        <v>853.79349999999988</v>
      </c>
      <c r="AP15" s="1">
        <f>AVERAGE(AN15,AG15)</f>
        <v>1534.4513499999998</v>
      </c>
    </row>
    <row r="16" spans="1:42" x14ac:dyDescent="0.25">
      <c r="J16" s="33" t="s">
        <v>31</v>
      </c>
      <c r="K16" s="25">
        <v>33.5</v>
      </c>
      <c r="L16" s="26">
        <v>0.25440000000000002</v>
      </c>
      <c r="M16" s="26">
        <f t="shared" si="0"/>
        <v>88.276800000000009</v>
      </c>
      <c r="N16" s="26">
        <f t="shared" si="1"/>
        <v>4413.84</v>
      </c>
      <c r="O16" s="37"/>
      <c r="Q16" s="33" t="s">
        <v>31</v>
      </c>
      <c r="R16" s="25">
        <v>33.409999999999997</v>
      </c>
      <c r="S16" s="26">
        <v>0.25380000000000003</v>
      </c>
      <c r="T16" s="26">
        <f t="shared" si="2"/>
        <v>88.068600000000004</v>
      </c>
      <c r="U16" s="26">
        <f t="shared" si="3"/>
        <v>4403.43</v>
      </c>
      <c r="V16" s="25"/>
      <c r="W16" s="25"/>
      <c r="X16" s="25"/>
      <c r="Y16" s="25"/>
      <c r="Z16" s="25"/>
      <c r="AA16" s="25"/>
      <c r="AB16" s="33" t="s">
        <v>58</v>
      </c>
      <c r="AC16" s="25">
        <v>33.97</v>
      </c>
      <c r="AD16" s="26">
        <v>0.18110000000000001</v>
      </c>
      <c r="AE16" s="26">
        <f t="shared" si="4"/>
        <v>62.841700000000003</v>
      </c>
      <c r="AF16" s="26">
        <f t="shared" si="5"/>
        <v>3142.085</v>
      </c>
      <c r="AG16" s="37"/>
      <c r="AH16" s="37"/>
      <c r="AI16" s="33" t="s">
        <v>58</v>
      </c>
      <c r="AJ16" s="25" t="s">
        <v>0</v>
      </c>
      <c r="AK16" s="26" t="s">
        <v>1</v>
      </c>
      <c r="AL16" s="26" t="e">
        <f t="shared" si="6"/>
        <v>#VALUE!</v>
      </c>
      <c r="AM16" s="26" t="e">
        <f t="shared" si="7"/>
        <v>#VALUE!</v>
      </c>
      <c r="AN16" s="25"/>
    </row>
    <row r="17" spans="10:42" x14ac:dyDescent="0.25">
      <c r="J17" s="25" t="s">
        <v>31</v>
      </c>
      <c r="K17" s="25">
        <v>33.119999999999997</v>
      </c>
      <c r="L17" s="26">
        <v>0.3291</v>
      </c>
      <c r="M17" s="26">
        <f t="shared" si="0"/>
        <v>114.1977</v>
      </c>
      <c r="N17" s="26">
        <f t="shared" si="1"/>
        <v>5709.8850000000002</v>
      </c>
      <c r="O17" s="38"/>
      <c r="Q17" s="25" t="s">
        <v>31</v>
      </c>
      <c r="R17" s="25">
        <v>31.7</v>
      </c>
      <c r="S17" s="26">
        <v>0.81520000000000004</v>
      </c>
      <c r="T17" s="26">
        <f t="shared" si="2"/>
        <v>282.87440000000004</v>
      </c>
      <c r="U17" s="26">
        <f t="shared" si="3"/>
        <v>14143.720000000001</v>
      </c>
      <c r="V17" s="38"/>
      <c r="W17" s="38"/>
      <c r="X17" s="38"/>
      <c r="Y17" s="38"/>
      <c r="Z17" s="38"/>
      <c r="AA17" s="38"/>
      <c r="AB17" s="25" t="s">
        <v>58</v>
      </c>
      <c r="AC17" s="25">
        <v>40.15</v>
      </c>
      <c r="AD17" s="26">
        <v>2.7160000000000001E-3</v>
      </c>
      <c r="AE17" s="26">
        <f t="shared" si="4"/>
        <v>0.94245200000000007</v>
      </c>
      <c r="AF17" s="26">
        <f t="shared" si="5"/>
        <v>47.122600000000006</v>
      </c>
      <c r="AG17" s="38"/>
      <c r="AH17" s="38"/>
      <c r="AI17" s="25" t="s">
        <v>58</v>
      </c>
      <c r="AJ17" s="25">
        <v>35.68</v>
      </c>
      <c r="AK17" s="26">
        <v>4.9209999999999997E-2</v>
      </c>
      <c r="AL17" s="26">
        <f t="shared" si="6"/>
        <v>17.075869999999998</v>
      </c>
      <c r="AM17" s="26">
        <f t="shared" si="7"/>
        <v>853.79349999999988</v>
      </c>
      <c r="AN17" s="38"/>
    </row>
    <row r="18" spans="10:42" x14ac:dyDescent="0.25">
      <c r="J18" s="25" t="s">
        <v>32</v>
      </c>
      <c r="K18" s="25">
        <v>33.22</v>
      </c>
      <c r="L18" s="26">
        <v>0.3075</v>
      </c>
      <c r="M18" s="26">
        <f t="shared" si="0"/>
        <v>106.7025</v>
      </c>
      <c r="N18" s="26">
        <f t="shared" si="1"/>
        <v>5335.125</v>
      </c>
      <c r="O18" s="36">
        <f>AVERAGE(N18:N20)</f>
        <v>6458.2483333333339</v>
      </c>
      <c r="Q18" s="25" t="s">
        <v>32</v>
      </c>
      <c r="R18" s="25">
        <v>34.94</v>
      </c>
      <c r="S18" s="26">
        <v>8.9349999999999999E-2</v>
      </c>
      <c r="T18" s="26">
        <f t="shared" si="2"/>
        <v>31.004449999999999</v>
      </c>
      <c r="U18" s="26">
        <f t="shared" si="3"/>
        <v>1550.2224999999999</v>
      </c>
      <c r="V18" s="26">
        <f>AVERAGE(U18:U20)</f>
        <v>2354.1058333333331</v>
      </c>
      <c r="W18" s="26"/>
      <c r="X18" s="26">
        <f>AVERAGE(O18,V18)</f>
        <v>4406.1770833333339</v>
      </c>
      <c r="Y18" s="26"/>
      <c r="Z18" s="26"/>
      <c r="AA18" s="26"/>
      <c r="AB18" s="25" t="s">
        <v>59</v>
      </c>
      <c r="AC18" s="25">
        <v>35.090000000000003</v>
      </c>
      <c r="AD18" s="26">
        <v>8.4599999999999995E-2</v>
      </c>
      <c r="AE18" s="26">
        <f t="shared" si="4"/>
        <v>29.356199999999998</v>
      </c>
      <c r="AF18" s="26">
        <f t="shared" si="5"/>
        <v>1467.81</v>
      </c>
      <c r="AG18" s="36">
        <f>AVERAGE(AF18:AF20)</f>
        <v>515.28574666666668</v>
      </c>
      <c r="AH18" s="36"/>
      <c r="AI18" s="25" t="s">
        <v>59</v>
      </c>
      <c r="AJ18" s="25" t="s">
        <v>0</v>
      </c>
      <c r="AK18" s="26" t="s">
        <v>1</v>
      </c>
      <c r="AL18" s="26" t="e">
        <f t="shared" si="6"/>
        <v>#VALUE!</v>
      </c>
      <c r="AM18" s="26" t="e">
        <f t="shared" si="7"/>
        <v>#VALUE!</v>
      </c>
      <c r="AN18" s="38">
        <f>AVERAGE(AM20)</f>
        <v>2638.9350000000004</v>
      </c>
      <c r="AP18" s="1">
        <f>AVERAGE(AN18,AG18)</f>
        <v>1577.1103733333334</v>
      </c>
    </row>
    <row r="19" spans="10:42" x14ac:dyDescent="0.25">
      <c r="J19" s="25" t="s">
        <v>32</v>
      </c>
      <c r="K19" s="25">
        <v>33.299999999999997</v>
      </c>
      <c r="L19" s="26">
        <v>0.2913</v>
      </c>
      <c r="M19" s="26">
        <f t="shared" si="0"/>
        <v>101.08110000000001</v>
      </c>
      <c r="N19" s="26">
        <f t="shared" si="1"/>
        <v>5054.0550000000003</v>
      </c>
      <c r="O19" s="37"/>
      <c r="Q19" s="25" t="s">
        <v>32</v>
      </c>
      <c r="R19" s="25">
        <v>34.200000000000003</v>
      </c>
      <c r="S19" s="26">
        <v>0.14799999999999999</v>
      </c>
      <c r="T19" s="26">
        <f t="shared" si="2"/>
        <v>51.355999999999995</v>
      </c>
      <c r="U19" s="26">
        <f t="shared" si="3"/>
        <v>2567.7999999999997</v>
      </c>
      <c r="V19" s="25"/>
      <c r="W19" s="25"/>
      <c r="X19" s="25"/>
      <c r="Y19" s="25"/>
      <c r="Z19" s="25"/>
      <c r="AA19" s="25"/>
      <c r="AB19" s="25" t="s">
        <v>59</v>
      </c>
      <c r="AC19" s="25">
        <v>39.590000000000003</v>
      </c>
      <c r="AD19" s="26">
        <v>3.9740000000000001E-3</v>
      </c>
      <c r="AE19" s="26">
        <f t="shared" si="4"/>
        <v>1.378978</v>
      </c>
      <c r="AF19" s="26">
        <f t="shared" si="5"/>
        <v>68.948900000000009</v>
      </c>
      <c r="AG19" s="37"/>
      <c r="AH19" s="37"/>
      <c r="AI19" s="25" t="s">
        <v>59</v>
      </c>
      <c r="AJ19" s="25" t="s">
        <v>0</v>
      </c>
      <c r="AK19" s="26" t="s">
        <v>1</v>
      </c>
      <c r="AL19" s="26" t="e">
        <f t="shared" si="6"/>
        <v>#VALUE!</v>
      </c>
      <c r="AM19" s="26" t="e">
        <f t="shared" si="7"/>
        <v>#VALUE!</v>
      </c>
      <c r="AN19" s="25"/>
    </row>
    <row r="20" spans="10:42" x14ac:dyDescent="0.25">
      <c r="J20" s="25" t="s">
        <v>32</v>
      </c>
      <c r="K20" s="25">
        <v>32.450000000000003</v>
      </c>
      <c r="L20" s="26">
        <v>0.51790000000000003</v>
      </c>
      <c r="M20" s="26">
        <f t="shared" si="0"/>
        <v>179.71130000000002</v>
      </c>
      <c r="N20" s="26">
        <f t="shared" si="1"/>
        <v>8985.5650000000005</v>
      </c>
      <c r="O20" s="37"/>
      <c r="Q20" s="25" t="s">
        <v>32</v>
      </c>
      <c r="R20" s="25">
        <v>34</v>
      </c>
      <c r="S20" s="26">
        <v>0.16969999999999999</v>
      </c>
      <c r="T20" s="26">
        <f t="shared" si="2"/>
        <v>58.885899999999999</v>
      </c>
      <c r="U20" s="26">
        <f t="shared" si="3"/>
        <v>2944.2950000000001</v>
      </c>
      <c r="V20" s="25"/>
      <c r="W20" s="25"/>
      <c r="X20" s="25"/>
      <c r="Y20" s="25"/>
      <c r="Z20" s="25"/>
      <c r="AA20" s="25"/>
      <c r="AB20" s="25" t="s">
        <v>59</v>
      </c>
      <c r="AC20" s="25">
        <v>42.57</v>
      </c>
      <c r="AD20" s="26">
        <v>5.2439999999999995E-4</v>
      </c>
      <c r="AE20" s="26">
        <f t="shared" si="4"/>
        <v>0.18196679999999998</v>
      </c>
      <c r="AF20" s="26">
        <f t="shared" si="5"/>
        <v>9.0983399999999985</v>
      </c>
      <c r="AG20" s="37"/>
      <c r="AH20" s="37"/>
      <c r="AI20" s="25" t="s">
        <v>59</v>
      </c>
      <c r="AJ20" s="25">
        <v>34.04</v>
      </c>
      <c r="AK20" s="26">
        <v>0.15210000000000001</v>
      </c>
      <c r="AL20" s="26">
        <f t="shared" si="6"/>
        <v>52.778700000000008</v>
      </c>
      <c r="AM20" s="26">
        <f t="shared" si="7"/>
        <v>2638.9350000000004</v>
      </c>
      <c r="AN20" s="25"/>
    </row>
    <row r="21" spans="10:42" x14ac:dyDescent="0.25">
      <c r="J21" s="25" t="s">
        <v>33</v>
      </c>
      <c r="K21" s="25">
        <v>31.93</v>
      </c>
      <c r="L21" s="26">
        <v>0.73640000000000005</v>
      </c>
      <c r="M21" s="26">
        <f t="shared" si="0"/>
        <v>255.53080000000003</v>
      </c>
      <c r="N21" s="26">
        <f t="shared" si="1"/>
        <v>12776.54</v>
      </c>
      <c r="O21" s="38">
        <f>AVERAGE(N21:N23)</f>
        <v>9369</v>
      </c>
      <c r="Q21" s="25" t="s">
        <v>33</v>
      </c>
      <c r="R21" s="25">
        <v>30.87</v>
      </c>
      <c r="S21" s="26">
        <v>1.4359999999999999</v>
      </c>
      <c r="T21" s="26">
        <f t="shared" si="2"/>
        <v>498.29199999999997</v>
      </c>
      <c r="U21" s="26">
        <f t="shared" si="3"/>
        <v>24914.6</v>
      </c>
      <c r="V21" s="38">
        <f>AVERAGE(U21:U23)</f>
        <v>16281.818333333331</v>
      </c>
      <c r="W21" s="38"/>
      <c r="X21" s="26">
        <f>AVERAGE(O21,V21)</f>
        <v>12825.409166666665</v>
      </c>
      <c r="Y21" s="38"/>
      <c r="Z21" s="38"/>
      <c r="AA21" s="38"/>
      <c r="AB21" s="25" t="s">
        <v>60</v>
      </c>
      <c r="AC21" s="25">
        <v>34.53</v>
      </c>
      <c r="AD21" s="26">
        <v>0.12379999999999999</v>
      </c>
      <c r="AE21" s="26">
        <f t="shared" si="4"/>
        <v>42.958599999999997</v>
      </c>
      <c r="AF21" s="26">
        <f t="shared" si="5"/>
        <v>2147.9299999999998</v>
      </c>
      <c r="AG21" s="38">
        <f>AVERAGE(AF21:AF22)</f>
        <v>1078.2157499999998</v>
      </c>
      <c r="AH21" s="38"/>
      <c r="AI21" s="25" t="s">
        <v>60</v>
      </c>
      <c r="AJ21" s="25" t="s">
        <v>0</v>
      </c>
      <c r="AK21" s="26" t="s">
        <v>1</v>
      </c>
      <c r="AL21" s="26" t="e">
        <f t="shared" si="6"/>
        <v>#VALUE!</v>
      </c>
      <c r="AM21" s="26" t="e">
        <f t="shared" si="7"/>
        <v>#VALUE!</v>
      </c>
      <c r="AN21" s="38">
        <f>AVERAGE(AM22:AM23)</f>
        <v>11.901232499999999</v>
      </c>
      <c r="AP21" s="1">
        <f>AVERAGE(AN21,AG21)</f>
        <v>545.05849124999997</v>
      </c>
    </row>
    <row r="22" spans="10:42" x14ac:dyDescent="0.25">
      <c r="J22" s="25" t="s">
        <v>33</v>
      </c>
      <c r="K22" s="25">
        <v>32.700000000000003</v>
      </c>
      <c r="L22" s="26">
        <v>0.43730000000000002</v>
      </c>
      <c r="M22" s="26">
        <f t="shared" si="0"/>
        <v>151.7431</v>
      </c>
      <c r="N22" s="26">
        <f t="shared" si="1"/>
        <v>7587.1549999999997</v>
      </c>
      <c r="O22" s="37"/>
      <c r="Q22" s="25" t="s">
        <v>33</v>
      </c>
      <c r="R22" s="25">
        <v>31.95</v>
      </c>
      <c r="S22" s="26">
        <v>0.68730000000000002</v>
      </c>
      <c r="T22" s="26">
        <f t="shared" si="2"/>
        <v>238.4931</v>
      </c>
      <c r="U22" s="26">
        <f t="shared" si="3"/>
        <v>11924.655000000001</v>
      </c>
      <c r="V22" s="25"/>
      <c r="W22" s="25"/>
      <c r="X22" s="25"/>
      <c r="Y22" s="25"/>
      <c r="Z22" s="25"/>
      <c r="AA22" s="25"/>
      <c r="AB22" s="25" t="s">
        <v>60</v>
      </c>
      <c r="AC22" s="25">
        <v>42.67</v>
      </c>
      <c r="AD22" s="26">
        <v>4.8999999999999998E-4</v>
      </c>
      <c r="AE22" s="26">
        <f t="shared" si="4"/>
        <v>0.17002999999999999</v>
      </c>
      <c r="AF22" s="26">
        <f t="shared" si="5"/>
        <v>8.5015000000000001</v>
      </c>
      <c r="AG22" s="37"/>
      <c r="AH22" s="37"/>
      <c r="AI22" s="25" t="s">
        <v>60</v>
      </c>
      <c r="AJ22" s="25">
        <v>41.95</v>
      </c>
      <c r="AK22" s="26">
        <v>6.5760000000000005E-4</v>
      </c>
      <c r="AL22" s="26">
        <f t="shared" si="6"/>
        <v>0.22818720000000001</v>
      </c>
      <c r="AM22" s="26">
        <f t="shared" si="7"/>
        <v>11.40936</v>
      </c>
      <c r="AN22" s="25"/>
    </row>
    <row r="23" spans="10:42" x14ac:dyDescent="0.25">
      <c r="J23" s="25" t="s">
        <v>33</v>
      </c>
      <c r="K23" s="25">
        <v>32.67</v>
      </c>
      <c r="L23" s="26">
        <v>0.44629999999999997</v>
      </c>
      <c r="M23" s="26">
        <f t="shared" si="0"/>
        <v>154.86609999999999</v>
      </c>
      <c r="N23" s="26">
        <f t="shared" si="1"/>
        <v>7743.3049999999994</v>
      </c>
      <c r="O23" s="37"/>
      <c r="Q23" s="25" t="s">
        <v>33</v>
      </c>
      <c r="R23" s="25">
        <v>31.94</v>
      </c>
      <c r="S23" s="26">
        <v>0.69199999999999995</v>
      </c>
      <c r="T23" s="26">
        <f t="shared" si="2"/>
        <v>240.124</v>
      </c>
      <c r="U23" s="26">
        <f t="shared" si="3"/>
        <v>12006.199999999999</v>
      </c>
      <c r="V23" s="25"/>
      <c r="W23" s="25"/>
      <c r="X23" s="25"/>
      <c r="Y23" s="25"/>
      <c r="Z23" s="25"/>
      <c r="AA23" s="25"/>
      <c r="AB23" s="25" t="s">
        <v>60</v>
      </c>
      <c r="AC23" s="25" t="s">
        <v>0</v>
      </c>
      <c r="AD23" s="26" t="s">
        <v>1</v>
      </c>
      <c r="AE23" s="26" t="e">
        <f t="shared" si="4"/>
        <v>#VALUE!</v>
      </c>
      <c r="AF23" s="26" t="e">
        <f t="shared" si="5"/>
        <v>#VALUE!</v>
      </c>
      <c r="AG23" s="37"/>
      <c r="AH23" s="37"/>
      <c r="AI23" s="25" t="s">
        <v>60</v>
      </c>
      <c r="AJ23" s="25">
        <v>41.83</v>
      </c>
      <c r="AK23" s="26">
        <v>7.1429999999999996E-4</v>
      </c>
      <c r="AL23" s="26">
        <f t="shared" si="6"/>
        <v>0.24786209999999997</v>
      </c>
      <c r="AM23" s="26">
        <f t="shared" si="7"/>
        <v>12.393104999999998</v>
      </c>
      <c r="AN23" s="25"/>
    </row>
    <row r="24" spans="10:42" x14ac:dyDescent="0.25">
      <c r="J24" s="25" t="s">
        <v>73</v>
      </c>
      <c r="K24" s="25">
        <v>27.69</v>
      </c>
      <c r="L24" s="25">
        <v>12.99</v>
      </c>
      <c r="M24" s="26">
        <f t="shared" si="0"/>
        <v>4507.53</v>
      </c>
      <c r="N24" s="26">
        <f t="shared" si="1"/>
        <v>225376.5</v>
      </c>
      <c r="O24" s="36">
        <f>AVERAGE(N24:N26)</f>
        <v>231217.66666666666</v>
      </c>
      <c r="Q24" s="25" t="s">
        <v>73</v>
      </c>
      <c r="R24" s="25">
        <v>27.68</v>
      </c>
      <c r="S24" s="25">
        <v>12.66</v>
      </c>
      <c r="T24" s="26">
        <f t="shared" si="2"/>
        <v>4393.0200000000004</v>
      </c>
      <c r="U24" s="26">
        <f t="shared" si="3"/>
        <v>219651.00000000003</v>
      </c>
      <c r="V24" s="26">
        <f>AVERAGE(U24:U26)</f>
        <v>231911.66666666666</v>
      </c>
      <c r="W24" s="26"/>
      <c r="X24" s="26">
        <f>AVERAGE(O24,V24)</f>
        <v>231564.66666666666</v>
      </c>
      <c r="Y24" s="26"/>
      <c r="Z24" s="26"/>
      <c r="AA24" s="26"/>
      <c r="AB24" s="25" t="s">
        <v>91</v>
      </c>
      <c r="AC24" s="25">
        <v>32.19</v>
      </c>
      <c r="AD24" s="25">
        <v>0.60719999999999996</v>
      </c>
      <c r="AE24" s="26">
        <f t="shared" si="4"/>
        <v>210.69839999999999</v>
      </c>
      <c r="AF24" s="26">
        <f t="shared" si="5"/>
        <v>10534.92</v>
      </c>
      <c r="AG24" s="36">
        <f>AVERAGE(AF24:AF26)</f>
        <v>11810.723333333333</v>
      </c>
      <c r="AH24" s="36"/>
      <c r="AI24" s="25" t="s">
        <v>91</v>
      </c>
      <c r="AJ24" s="25">
        <v>31.7</v>
      </c>
      <c r="AK24" s="25">
        <v>0.76149999999999995</v>
      </c>
      <c r="AL24" s="26">
        <f t="shared" si="6"/>
        <v>264.2405</v>
      </c>
      <c r="AM24" s="26">
        <f t="shared" si="7"/>
        <v>13212.025</v>
      </c>
      <c r="AN24" s="26">
        <f>AVERAGE(AM24:AM26)</f>
        <v>13670.065000000001</v>
      </c>
      <c r="AP24" s="1">
        <f>AVERAGE(AN24,AG24)</f>
        <v>12740.394166666667</v>
      </c>
    </row>
    <row r="25" spans="10:42" x14ac:dyDescent="0.25">
      <c r="J25" s="25" t="s">
        <v>73</v>
      </c>
      <c r="K25" s="25">
        <v>27.87</v>
      </c>
      <c r="L25" s="25">
        <v>11.5</v>
      </c>
      <c r="M25" s="26">
        <f t="shared" si="0"/>
        <v>3990.5</v>
      </c>
      <c r="N25" s="26">
        <f t="shared" si="1"/>
        <v>199525</v>
      </c>
      <c r="O25" s="37"/>
      <c r="Q25" s="25" t="s">
        <v>73</v>
      </c>
      <c r="R25" s="25">
        <v>27.48</v>
      </c>
      <c r="S25" s="25">
        <v>14.51</v>
      </c>
      <c r="T25" s="26">
        <f t="shared" si="2"/>
        <v>5034.97</v>
      </c>
      <c r="U25" s="26">
        <f t="shared" si="3"/>
        <v>251748.5</v>
      </c>
      <c r="V25" s="25"/>
      <c r="W25" s="25"/>
      <c r="X25" s="25"/>
      <c r="Y25" s="25"/>
      <c r="Z25" s="25"/>
      <c r="AA25" s="25"/>
      <c r="AB25" s="25" t="s">
        <v>91</v>
      </c>
      <c r="AC25" s="25">
        <v>31.99</v>
      </c>
      <c r="AD25" s="25">
        <v>0.6956</v>
      </c>
      <c r="AE25" s="26">
        <f t="shared" si="4"/>
        <v>241.3732</v>
      </c>
      <c r="AF25" s="26">
        <f t="shared" si="5"/>
        <v>12068.66</v>
      </c>
      <c r="AG25" s="37"/>
      <c r="AH25" s="37"/>
      <c r="AI25" s="25" t="s">
        <v>91</v>
      </c>
      <c r="AJ25" s="25">
        <v>32.409999999999997</v>
      </c>
      <c r="AK25" s="25">
        <v>0.4672</v>
      </c>
      <c r="AL25" s="26">
        <f t="shared" si="6"/>
        <v>162.11840000000001</v>
      </c>
      <c r="AM25" s="26">
        <f t="shared" si="7"/>
        <v>8105.92</v>
      </c>
      <c r="AN25" s="25"/>
    </row>
    <row r="26" spans="10:42" x14ac:dyDescent="0.25">
      <c r="J26" s="25" t="s">
        <v>73</v>
      </c>
      <c r="K26" s="25">
        <v>27.43</v>
      </c>
      <c r="L26" s="25">
        <v>15.49</v>
      </c>
      <c r="M26" s="26">
        <f t="shared" si="0"/>
        <v>5375.03</v>
      </c>
      <c r="N26" s="26">
        <f t="shared" si="1"/>
        <v>268751.5</v>
      </c>
      <c r="O26" s="37"/>
      <c r="Q26" s="25" t="s">
        <v>73</v>
      </c>
      <c r="R26" s="25">
        <v>27.65</v>
      </c>
      <c r="S26" s="25">
        <v>12.93</v>
      </c>
      <c r="T26" s="26">
        <f t="shared" si="2"/>
        <v>4486.71</v>
      </c>
      <c r="U26" s="26">
        <f t="shared" si="3"/>
        <v>224335.5</v>
      </c>
      <c r="V26" s="25"/>
      <c r="W26" s="25"/>
      <c r="X26" s="25"/>
      <c r="Y26" s="25"/>
      <c r="Z26" s="25"/>
      <c r="AA26" s="25"/>
      <c r="AB26" s="25" t="s">
        <v>91</v>
      </c>
      <c r="AC26" s="25">
        <v>31.9</v>
      </c>
      <c r="AD26" s="25">
        <v>0.73939999999999995</v>
      </c>
      <c r="AE26" s="26">
        <f t="shared" si="4"/>
        <v>256.5718</v>
      </c>
      <c r="AF26" s="26">
        <f t="shared" si="5"/>
        <v>12828.59</v>
      </c>
      <c r="AG26" s="37"/>
      <c r="AH26" s="37"/>
      <c r="AI26" s="25" t="s">
        <v>91</v>
      </c>
      <c r="AJ26" s="25">
        <v>31.12</v>
      </c>
      <c r="AK26" s="25">
        <v>1.135</v>
      </c>
      <c r="AL26" s="26">
        <f t="shared" si="6"/>
        <v>393.84500000000003</v>
      </c>
      <c r="AM26" s="26">
        <f t="shared" si="7"/>
        <v>19692.25</v>
      </c>
      <c r="AN26" s="25"/>
    </row>
    <row r="27" spans="10:42" x14ac:dyDescent="0.25">
      <c r="J27" s="25" t="s">
        <v>74</v>
      </c>
      <c r="K27" s="25">
        <v>24.44</v>
      </c>
      <c r="L27" s="25">
        <v>117.3</v>
      </c>
      <c r="M27" s="26">
        <f t="shared" si="0"/>
        <v>40703.1</v>
      </c>
      <c r="N27" s="26">
        <f t="shared" si="1"/>
        <v>2035155</v>
      </c>
      <c r="O27" s="36">
        <f>AVERAGE(N27:N29)</f>
        <v>2140990</v>
      </c>
      <c r="Q27" s="25" t="s">
        <v>74</v>
      </c>
      <c r="R27" s="25">
        <v>24.52</v>
      </c>
      <c r="S27" s="25">
        <v>109.4</v>
      </c>
      <c r="T27" s="26">
        <f t="shared" si="2"/>
        <v>37961.800000000003</v>
      </c>
      <c r="U27" s="26">
        <f t="shared" si="3"/>
        <v>1898090.0000000002</v>
      </c>
      <c r="V27" s="26">
        <f>AVERAGE(U27:U29)</f>
        <v>1826955</v>
      </c>
      <c r="W27" s="26"/>
      <c r="X27" s="26">
        <f>AVERAGE(O27,V27)</f>
        <v>1983972.5</v>
      </c>
      <c r="Y27" s="26"/>
      <c r="Z27" s="26"/>
      <c r="AA27" s="26"/>
      <c r="AB27" s="25" t="s">
        <v>92</v>
      </c>
      <c r="AC27" s="25">
        <v>33.42</v>
      </c>
      <c r="AD27" s="25">
        <v>0.26319999999999999</v>
      </c>
      <c r="AE27" s="26">
        <f t="shared" si="4"/>
        <v>91.330399999999997</v>
      </c>
      <c r="AF27" s="26">
        <f t="shared" si="5"/>
        <v>4566.5199999999995</v>
      </c>
      <c r="AG27" s="36">
        <f>AVERAGE(AF27:AF29)</f>
        <v>5952.7849999999999</v>
      </c>
      <c r="AH27" s="36"/>
      <c r="AI27" s="25" t="s">
        <v>92</v>
      </c>
      <c r="AJ27" s="25">
        <v>41.71</v>
      </c>
      <c r="AK27" s="25">
        <v>7.7570000000000004E-4</v>
      </c>
      <c r="AL27" s="26">
        <f t="shared" si="6"/>
        <v>0.26916790000000002</v>
      </c>
      <c r="AM27" s="26">
        <f t="shared" si="7"/>
        <v>13.458395000000001</v>
      </c>
      <c r="AN27" s="26">
        <f>AVERAGE(AM27:AM29)</f>
        <v>3712.1811316666667</v>
      </c>
      <c r="AP27" s="1">
        <f>AVERAGE(AN27,AG27)</f>
        <v>4832.4830658333331</v>
      </c>
    </row>
    <row r="28" spans="10:42" x14ac:dyDescent="0.25">
      <c r="J28" s="25" t="s">
        <v>74</v>
      </c>
      <c r="K28" s="25">
        <v>24.27</v>
      </c>
      <c r="L28" s="25">
        <v>131.6</v>
      </c>
      <c r="M28" s="26">
        <f t="shared" si="0"/>
        <v>45665.2</v>
      </c>
      <c r="N28" s="26">
        <f t="shared" si="1"/>
        <v>2283260</v>
      </c>
      <c r="O28" s="37"/>
      <c r="Q28" s="25" t="s">
        <v>74</v>
      </c>
      <c r="R28" s="25">
        <v>24.6</v>
      </c>
      <c r="S28" s="25">
        <v>103.6</v>
      </c>
      <c r="T28" s="26">
        <f t="shared" si="2"/>
        <v>35949.199999999997</v>
      </c>
      <c r="U28" s="26">
        <f t="shared" si="3"/>
        <v>1797459.9999999998</v>
      </c>
      <c r="V28" s="25"/>
      <c r="W28" s="25"/>
      <c r="X28" s="25"/>
      <c r="Y28" s="25"/>
      <c r="Z28" s="25"/>
      <c r="AA28" s="25"/>
      <c r="AB28" s="25" t="s">
        <v>92</v>
      </c>
      <c r="AC28" s="25">
        <v>32.69</v>
      </c>
      <c r="AD28" s="25">
        <v>0.43219999999999997</v>
      </c>
      <c r="AE28" s="26">
        <f t="shared" si="4"/>
        <v>149.9734</v>
      </c>
      <c r="AF28" s="26">
        <f t="shared" si="5"/>
        <v>7498.67</v>
      </c>
      <c r="AG28" s="37"/>
      <c r="AH28" s="37"/>
      <c r="AI28" s="25" t="s">
        <v>92</v>
      </c>
      <c r="AJ28" s="25">
        <v>33.049999999999997</v>
      </c>
      <c r="AK28" s="25">
        <v>0.30070000000000002</v>
      </c>
      <c r="AL28" s="26">
        <f t="shared" si="6"/>
        <v>104.34290000000001</v>
      </c>
      <c r="AM28" s="26">
        <f t="shared" si="7"/>
        <v>5217.1450000000004</v>
      </c>
      <c r="AN28" s="25"/>
    </row>
    <row r="29" spans="10:42" x14ac:dyDescent="0.25">
      <c r="J29" s="25" t="s">
        <v>74</v>
      </c>
      <c r="K29" s="25">
        <v>24.39</v>
      </c>
      <c r="L29" s="25">
        <v>121.3</v>
      </c>
      <c r="M29" s="26">
        <f t="shared" si="0"/>
        <v>42091.1</v>
      </c>
      <c r="N29" s="26">
        <f t="shared" si="1"/>
        <v>2104555</v>
      </c>
      <c r="O29" s="37"/>
      <c r="Q29" s="25" t="s">
        <v>74</v>
      </c>
      <c r="R29" s="25">
        <v>24.61</v>
      </c>
      <c r="S29" s="25">
        <v>102.9</v>
      </c>
      <c r="T29" s="26">
        <f t="shared" si="2"/>
        <v>35706.300000000003</v>
      </c>
      <c r="U29" s="26">
        <f t="shared" si="3"/>
        <v>1785315.0000000002</v>
      </c>
      <c r="V29" s="25"/>
      <c r="W29" s="25"/>
      <c r="X29" s="25"/>
      <c r="Y29" s="25"/>
      <c r="Z29" s="25"/>
      <c r="AA29" s="25"/>
      <c r="AB29" s="25" t="s">
        <v>92</v>
      </c>
      <c r="AC29" s="25">
        <v>33.07</v>
      </c>
      <c r="AD29" s="25">
        <v>0.33389999999999997</v>
      </c>
      <c r="AE29" s="26">
        <f t="shared" si="4"/>
        <v>115.8633</v>
      </c>
      <c r="AF29" s="26">
        <f t="shared" si="5"/>
        <v>5793.165</v>
      </c>
      <c r="AG29" s="37"/>
      <c r="AH29" s="37"/>
      <c r="AI29" s="25" t="s">
        <v>92</v>
      </c>
      <c r="AJ29" s="25">
        <v>32.869999999999997</v>
      </c>
      <c r="AK29" s="25">
        <v>0.34039999999999998</v>
      </c>
      <c r="AL29" s="26">
        <f t="shared" si="6"/>
        <v>118.11879999999999</v>
      </c>
      <c r="AM29" s="26">
        <f t="shared" si="7"/>
        <v>5905.94</v>
      </c>
      <c r="AN29" s="25"/>
    </row>
    <row r="30" spans="10:42" x14ac:dyDescent="0.25">
      <c r="J30" s="25" t="s">
        <v>75</v>
      </c>
      <c r="K30" s="25">
        <v>29.96</v>
      </c>
      <c r="L30" s="25">
        <v>2.7949999999999999</v>
      </c>
      <c r="M30" s="26">
        <f t="shared" si="0"/>
        <v>969.86500000000001</v>
      </c>
      <c r="N30" s="26">
        <f t="shared" si="1"/>
        <v>48493.25</v>
      </c>
      <c r="O30" s="36">
        <f>AVERAGE(N30:N32)</f>
        <v>45497.483333333337</v>
      </c>
      <c r="Q30" s="25" t="s">
        <v>75</v>
      </c>
      <c r="R30" s="25">
        <v>30.21</v>
      </c>
      <c r="S30" s="25">
        <v>2.2530000000000001</v>
      </c>
      <c r="T30" s="26">
        <f t="shared" si="2"/>
        <v>781.79100000000005</v>
      </c>
      <c r="U30" s="26">
        <f t="shared" si="3"/>
        <v>39089.550000000003</v>
      </c>
      <c r="V30" s="26">
        <f>AVERAGE(U30:U32)</f>
        <v>42981.73333333333</v>
      </c>
      <c r="W30" s="26"/>
      <c r="X30" s="26">
        <f>AVERAGE(O30,V30)</f>
        <v>44239.608333333337</v>
      </c>
      <c r="Y30" s="26"/>
      <c r="Z30" s="26"/>
      <c r="AA30" s="26"/>
      <c r="AB30" s="25" t="s">
        <v>93</v>
      </c>
      <c r="AC30" s="25">
        <v>38.1</v>
      </c>
      <c r="AD30" s="25">
        <v>1.094E-2</v>
      </c>
      <c r="AE30" s="26">
        <f t="shared" si="4"/>
        <v>3.7961800000000001</v>
      </c>
      <c r="AF30" s="26">
        <f t="shared" si="5"/>
        <v>189.809</v>
      </c>
      <c r="AG30" s="36">
        <f>AVERAGE(AF30,AF32)</f>
        <v>108.220625</v>
      </c>
      <c r="AH30" s="36"/>
      <c r="AI30" s="25" t="s">
        <v>93</v>
      </c>
      <c r="AJ30" s="25">
        <v>42.16</v>
      </c>
      <c r="AK30" s="25">
        <v>5.6910000000000001E-4</v>
      </c>
      <c r="AL30" s="26">
        <f t="shared" si="6"/>
        <v>0.19747770000000001</v>
      </c>
      <c r="AM30" s="26">
        <f t="shared" si="7"/>
        <v>9.8738849999999996</v>
      </c>
      <c r="AN30" s="26">
        <f>AVERAGE(AM30:AM32)</f>
        <v>14756.227628333334</v>
      </c>
      <c r="AP30" s="1">
        <f>AVERAGE(AN30,AG30)</f>
        <v>7432.224126666667</v>
      </c>
    </row>
    <row r="31" spans="10:42" x14ac:dyDescent="0.25">
      <c r="J31" s="25" t="s">
        <v>75</v>
      </c>
      <c r="K31" s="25">
        <v>30.25</v>
      </c>
      <c r="L31" s="25">
        <v>2.2959999999999998</v>
      </c>
      <c r="M31" s="26">
        <f t="shared" si="0"/>
        <v>796.71199999999999</v>
      </c>
      <c r="N31" s="26">
        <f t="shared" si="1"/>
        <v>39835.599999999999</v>
      </c>
      <c r="O31" s="37"/>
      <c r="Q31" s="25" t="s">
        <v>75</v>
      </c>
      <c r="R31" s="25">
        <v>30.41</v>
      </c>
      <c r="S31" s="25">
        <v>1.966</v>
      </c>
      <c r="T31" s="26">
        <f t="shared" si="2"/>
        <v>682.202</v>
      </c>
      <c r="U31" s="26">
        <f t="shared" si="3"/>
        <v>34110.1</v>
      </c>
      <c r="V31" s="25"/>
      <c r="W31" s="25"/>
      <c r="X31" s="25"/>
      <c r="Y31" s="25"/>
      <c r="Z31" s="25"/>
      <c r="AA31" s="25"/>
      <c r="AB31" s="40" t="s">
        <v>93</v>
      </c>
      <c r="AC31" s="40">
        <v>43.47</v>
      </c>
      <c r="AD31" s="40">
        <v>2.8449999999999998E-4</v>
      </c>
      <c r="AE31" s="41">
        <f t="shared" si="4"/>
        <v>9.872149999999999E-2</v>
      </c>
      <c r="AF31" s="41">
        <f t="shared" si="5"/>
        <v>4.9360749999999998</v>
      </c>
      <c r="AG31" s="37"/>
      <c r="AH31" s="37"/>
      <c r="AI31" s="25" t="s">
        <v>93</v>
      </c>
      <c r="AJ31" s="25">
        <v>35.78</v>
      </c>
      <c r="AK31" s="25">
        <v>4.5940000000000002E-2</v>
      </c>
      <c r="AL31" s="26">
        <f t="shared" si="6"/>
        <v>15.941180000000001</v>
      </c>
      <c r="AM31" s="26">
        <f t="shared" si="7"/>
        <v>797.05900000000008</v>
      </c>
      <c r="AN31" s="25"/>
    </row>
    <row r="32" spans="10:42" x14ac:dyDescent="0.25">
      <c r="J32" s="25" t="s">
        <v>75</v>
      </c>
      <c r="K32" s="25">
        <v>29.97</v>
      </c>
      <c r="L32" s="25">
        <v>2.7759999999999998</v>
      </c>
      <c r="M32" s="26">
        <f t="shared" si="0"/>
        <v>963.27199999999993</v>
      </c>
      <c r="N32" s="26">
        <f t="shared" si="1"/>
        <v>48163.6</v>
      </c>
      <c r="O32" s="37"/>
      <c r="Q32" s="25" t="s">
        <v>75</v>
      </c>
      <c r="R32" s="25">
        <v>29.69</v>
      </c>
      <c r="S32" s="25">
        <v>3.2130000000000001</v>
      </c>
      <c r="T32" s="26">
        <f t="shared" si="2"/>
        <v>1114.9110000000001</v>
      </c>
      <c r="U32" s="26">
        <f t="shared" si="3"/>
        <v>55745.55</v>
      </c>
      <c r="V32" s="25"/>
      <c r="W32" s="25"/>
      <c r="X32" s="25"/>
      <c r="Y32" s="25"/>
      <c r="Z32" s="25"/>
      <c r="AA32" s="25"/>
      <c r="AB32" s="25" t="s">
        <v>93</v>
      </c>
      <c r="AC32" s="25">
        <v>40.99</v>
      </c>
      <c r="AD32" s="25">
        <v>1.5349999999999999E-3</v>
      </c>
      <c r="AE32" s="26">
        <f t="shared" si="4"/>
        <v>0.53264499999999992</v>
      </c>
      <c r="AF32" s="26">
        <f t="shared" si="5"/>
        <v>26.632249999999996</v>
      </c>
      <c r="AG32" s="37"/>
      <c r="AH32" s="37"/>
      <c r="AI32" s="25" t="s">
        <v>93</v>
      </c>
      <c r="AJ32" s="25">
        <v>29.97</v>
      </c>
      <c r="AK32" s="25">
        <v>2.5049999999999999</v>
      </c>
      <c r="AL32" s="26">
        <f t="shared" si="6"/>
        <v>869.23500000000001</v>
      </c>
      <c r="AM32" s="26">
        <f t="shared" si="7"/>
        <v>43461.75</v>
      </c>
      <c r="AN32" s="25"/>
    </row>
    <row r="33" spans="10:42" x14ac:dyDescent="0.25">
      <c r="J33" s="25" t="s">
        <v>76</v>
      </c>
      <c r="K33" s="25">
        <v>26.45</v>
      </c>
      <c r="L33" s="25">
        <v>30.08</v>
      </c>
      <c r="M33" s="26">
        <f t="shared" si="0"/>
        <v>10437.76</v>
      </c>
      <c r="N33" s="26">
        <f t="shared" si="1"/>
        <v>521888</v>
      </c>
      <c r="O33" s="36">
        <f>AVERAGE(N33:N35)</f>
        <v>521830.16666666669</v>
      </c>
      <c r="Q33" s="25" t="s">
        <v>76</v>
      </c>
      <c r="R33" s="25">
        <v>26.61</v>
      </c>
      <c r="S33" s="25">
        <v>26.28</v>
      </c>
      <c r="T33" s="26">
        <f t="shared" si="2"/>
        <v>9119.16</v>
      </c>
      <c r="U33" s="26">
        <f t="shared" si="3"/>
        <v>455958</v>
      </c>
      <c r="V33" s="26">
        <f>AVERAGE(U33:U35)</f>
        <v>458097.83333333331</v>
      </c>
      <c r="W33" s="26"/>
      <c r="X33" s="26">
        <f>AVERAGE(O33,V33)</f>
        <v>489964</v>
      </c>
      <c r="Y33" s="26"/>
      <c r="Z33" s="26"/>
      <c r="AA33" s="26"/>
      <c r="AB33" s="25" t="s">
        <v>94</v>
      </c>
      <c r="AC33" s="25">
        <v>30.69</v>
      </c>
      <c r="AD33" s="25">
        <v>1.6830000000000001</v>
      </c>
      <c r="AE33" s="26">
        <f t="shared" si="4"/>
        <v>584.00099999999998</v>
      </c>
      <c r="AF33" s="26">
        <f t="shared" si="5"/>
        <v>29200.05</v>
      </c>
      <c r="AG33" s="36">
        <f>AVERAGE(AF33:AF35)</f>
        <v>41697.833333333336</v>
      </c>
      <c r="AH33" s="36"/>
      <c r="AI33" s="25" t="s">
        <v>94</v>
      </c>
      <c r="AJ33" s="25">
        <v>30.06</v>
      </c>
      <c r="AK33" s="25">
        <v>2.3540000000000001</v>
      </c>
      <c r="AL33" s="26">
        <f t="shared" si="6"/>
        <v>816.83800000000008</v>
      </c>
      <c r="AM33" s="26">
        <f t="shared" si="7"/>
        <v>40841.9</v>
      </c>
      <c r="AN33" s="26">
        <f>AVERAGE(AM33:AM35)</f>
        <v>34219.983333333337</v>
      </c>
      <c r="AP33" s="1">
        <f>AVERAGE(AN33,AG33)</f>
        <v>37958.90833333334</v>
      </c>
    </row>
    <row r="34" spans="10:42" x14ac:dyDescent="0.25">
      <c r="J34" s="25" t="s">
        <v>76</v>
      </c>
      <c r="K34" s="25">
        <v>26.44</v>
      </c>
      <c r="L34" s="25">
        <v>30.28</v>
      </c>
      <c r="M34" s="26">
        <f t="shared" si="0"/>
        <v>10507.16</v>
      </c>
      <c r="N34" s="26">
        <f t="shared" si="1"/>
        <v>525358</v>
      </c>
      <c r="O34" s="37"/>
      <c r="Q34" s="25" t="s">
        <v>76</v>
      </c>
      <c r="R34" s="25">
        <v>26.63</v>
      </c>
      <c r="S34" s="25">
        <v>25.92</v>
      </c>
      <c r="T34" s="26">
        <f t="shared" si="2"/>
        <v>8994.24</v>
      </c>
      <c r="U34" s="26">
        <f t="shared" si="3"/>
        <v>449712</v>
      </c>
      <c r="V34" s="25"/>
      <c r="W34" s="25"/>
      <c r="X34" s="25"/>
      <c r="Y34" s="25"/>
      <c r="Z34" s="25"/>
      <c r="AA34" s="25"/>
      <c r="AB34" s="25" t="s">
        <v>94</v>
      </c>
      <c r="AC34" s="25">
        <v>29.47</v>
      </c>
      <c r="AD34" s="25">
        <v>3.8559999999999999</v>
      </c>
      <c r="AE34" s="26">
        <f t="shared" si="4"/>
        <v>1338.0319999999999</v>
      </c>
      <c r="AF34" s="26">
        <f t="shared" si="5"/>
        <v>66901.599999999991</v>
      </c>
      <c r="AG34" s="37"/>
      <c r="AH34" s="37"/>
      <c r="AI34" s="25" t="s">
        <v>94</v>
      </c>
      <c r="AJ34" s="25">
        <v>30.76</v>
      </c>
      <c r="AK34" s="25">
        <v>1.454</v>
      </c>
      <c r="AL34" s="26">
        <f t="shared" si="6"/>
        <v>504.53800000000001</v>
      </c>
      <c r="AM34" s="26">
        <f t="shared" si="7"/>
        <v>25226.9</v>
      </c>
      <c r="AN34" s="25"/>
    </row>
    <row r="35" spans="10:42" x14ac:dyDescent="0.25">
      <c r="J35" s="25" t="s">
        <v>76</v>
      </c>
      <c r="K35" s="25">
        <v>26.46</v>
      </c>
      <c r="L35" s="25">
        <v>29.87</v>
      </c>
      <c r="M35" s="26">
        <f t="shared" ref="M35:M66" si="8">L35*347</f>
        <v>10364.890000000001</v>
      </c>
      <c r="N35" s="26">
        <f t="shared" ref="N35:N66" si="9">M35*50</f>
        <v>518244.50000000006</v>
      </c>
      <c r="O35" s="37"/>
      <c r="Q35" s="25" t="s">
        <v>76</v>
      </c>
      <c r="R35" s="25">
        <v>26.57</v>
      </c>
      <c r="S35" s="25">
        <v>27.01</v>
      </c>
      <c r="T35" s="26">
        <f t="shared" ref="T35:T66" si="10">S35*347</f>
        <v>9372.4700000000012</v>
      </c>
      <c r="U35" s="26">
        <f t="shared" ref="U35:U66" si="11">T35*50</f>
        <v>468623.50000000006</v>
      </c>
      <c r="V35" s="25"/>
      <c r="W35" s="25"/>
      <c r="X35" s="25"/>
      <c r="Y35" s="25"/>
      <c r="Z35" s="25"/>
      <c r="AA35" s="25"/>
      <c r="AB35" s="25" t="s">
        <v>94</v>
      </c>
      <c r="AC35" s="25">
        <v>30.7</v>
      </c>
      <c r="AD35" s="25">
        <v>1.671</v>
      </c>
      <c r="AE35" s="26">
        <f t="shared" ref="AE35:AE66" si="12">AD35*347</f>
        <v>579.83699999999999</v>
      </c>
      <c r="AF35" s="26">
        <f t="shared" ref="AF35:AF66" si="13">AE35*50</f>
        <v>28991.85</v>
      </c>
      <c r="AG35" s="37"/>
      <c r="AH35" s="37"/>
      <c r="AI35" s="25" t="s">
        <v>94</v>
      </c>
      <c r="AJ35" s="25">
        <v>30.22</v>
      </c>
      <c r="AK35" s="25">
        <v>2.109</v>
      </c>
      <c r="AL35" s="26">
        <f t="shared" ref="AL35:AL66" si="14">AK35*347</f>
        <v>731.82299999999998</v>
      </c>
      <c r="AM35" s="26">
        <f t="shared" ref="AM35:AM66" si="15">AL35*50</f>
        <v>36591.15</v>
      </c>
      <c r="AN35" s="25"/>
    </row>
    <row r="36" spans="10:42" x14ac:dyDescent="0.25">
      <c r="J36" s="25" t="s">
        <v>77</v>
      </c>
      <c r="K36" s="25">
        <v>24.38</v>
      </c>
      <c r="L36" s="25">
        <v>122.1</v>
      </c>
      <c r="M36" s="26">
        <f t="shared" si="8"/>
        <v>42368.7</v>
      </c>
      <c r="N36" s="26">
        <f t="shared" si="9"/>
        <v>2118435</v>
      </c>
      <c r="O36" s="36">
        <f>AVERAGE(N36:N38)</f>
        <v>2128845</v>
      </c>
      <c r="Q36" s="25" t="s">
        <v>77</v>
      </c>
      <c r="R36" s="25">
        <v>24.63</v>
      </c>
      <c r="S36" s="25">
        <v>101.5</v>
      </c>
      <c r="T36" s="26">
        <f t="shared" si="10"/>
        <v>35220.5</v>
      </c>
      <c r="U36" s="26">
        <f t="shared" si="11"/>
        <v>1761025</v>
      </c>
      <c r="V36" s="26">
        <f>AVERAGE(U36:U38)</f>
        <v>1811340</v>
      </c>
      <c r="W36" s="26"/>
      <c r="X36" s="26">
        <f>AVERAGE(O36,V36)</f>
        <v>1970092.5</v>
      </c>
      <c r="Y36" s="26"/>
      <c r="Z36" s="26"/>
      <c r="AA36" s="26"/>
      <c r="AB36" s="25" t="s">
        <v>95</v>
      </c>
      <c r="AC36" s="25">
        <v>33.159999999999997</v>
      </c>
      <c r="AD36" s="25">
        <v>0.31409999999999999</v>
      </c>
      <c r="AE36" s="26">
        <f t="shared" si="12"/>
        <v>108.9927</v>
      </c>
      <c r="AF36" s="26">
        <f t="shared" si="13"/>
        <v>5449.6350000000002</v>
      </c>
      <c r="AG36" s="36">
        <f>AVERAGE(AF36:AF38)</f>
        <v>3711.7433333333338</v>
      </c>
      <c r="AH36" s="36"/>
      <c r="AI36" s="25" t="s">
        <v>95</v>
      </c>
      <c r="AJ36" s="25">
        <v>40.98</v>
      </c>
      <c r="AK36" s="25">
        <v>1.2819999999999999E-3</v>
      </c>
      <c r="AL36" s="26">
        <f t="shared" si="14"/>
        <v>0.44485399999999997</v>
      </c>
      <c r="AM36" s="26">
        <f t="shared" si="15"/>
        <v>22.242699999999999</v>
      </c>
      <c r="AN36" s="26">
        <f>AVERAGE(AM36:AM38)</f>
        <v>3818.0525666666667</v>
      </c>
      <c r="AP36" s="1">
        <f>AVERAGE(AN36,AG36)</f>
        <v>3764.8979500000005</v>
      </c>
    </row>
    <row r="37" spans="10:42" x14ac:dyDescent="0.25">
      <c r="J37" s="25" t="s">
        <v>77</v>
      </c>
      <c r="K37" s="25">
        <v>24.34</v>
      </c>
      <c r="L37" s="25">
        <v>125.5</v>
      </c>
      <c r="M37" s="26">
        <f t="shared" si="8"/>
        <v>43548.5</v>
      </c>
      <c r="N37" s="26">
        <f t="shared" si="9"/>
        <v>2177425</v>
      </c>
      <c r="O37" s="37"/>
      <c r="Q37" s="25" t="s">
        <v>77</v>
      </c>
      <c r="R37" s="25">
        <v>24.64</v>
      </c>
      <c r="S37" s="25">
        <v>100.8</v>
      </c>
      <c r="T37" s="26">
        <f t="shared" si="10"/>
        <v>34977.599999999999</v>
      </c>
      <c r="U37" s="26">
        <f t="shared" si="11"/>
        <v>1748880</v>
      </c>
      <c r="V37" s="25"/>
      <c r="W37" s="25"/>
      <c r="X37" s="25"/>
      <c r="Y37" s="25"/>
      <c r="Z37" s="25"/>
      <c r="AA37" s="25"/>
      <c r="AB37" s="25" t="s">
        <v>95</v>
      </c>
      <c r="AC37" s="25">
        <v>34.49</v>
      </c>
      <c r="AD37" s="25">
        <v>0.12720000000000001</v>
      </c>
      <c r="AE37" s="26">
        <f t="shared" si="12"/>
        <v>44.138400000000004</v>
      </c>
      <c r="AF37" s="26">
        <f t="shared" si="13"/>
        <v>2206.92</v>
      </c>
      <c r="AG37" s="37"/>
      <c r="AH37" s="37"/>
      <c r="AI37" s="25" t="s">
        <v>95</v>
      </c>
      <c r="AJ37" s="25">
        <v>33.409999999999997</v>
      </c>
      <c r="AK37" s="25">
        <v>0.23469999999999999</v>
      </c>
      <c r="AL37" s="26">
        <f t="shared" si="14"/>
        <v>81.440899999999999</v>
      </c>
      <c r="AM37" s="26">
        <f t="shared" si="15"/>
        <v>4072.0450000000001</v>
      </c>
      <c r="AN37" s="25"/>
    </row>
    <row r="38" spans="10:42" x14ac:dyDescent="0.25">
      <c r="J38" s="25" t="s">
        <v>77</v>
      </c>
      <c r="K38" s="25">
        <v>24.4</v>
      </c>
      <c r="L38" s="25">
        <v>120.5</v>
      </c>
      <c r="M38" s="26">
        <f t="shared" si="8"/>
        <v>41813.5</v>
      </c>
      <c r="N38" s="26">
        <f t="shared" si="9"/>
        <v>2090675</v>
      </c>
      <c r="O38" s="37"/>
      <c r="Q38" s="25" t="s">
        <v>77</v>
      </c>
      <c r="R38" s="25">
        <v>24.5</v>
      </c>
      <c r="S38" s="25">
        <v>110.9</v>
      </c>
      <c r="T38" s="26">
        <f t="shared" si="10"/>
        <v>38482.300000000003</v>
      </c>
      <c r="U38" s="26">
        <f t="shared" si="11"/>
        <v>1924115.0000000002</v>
      </c>
      <c r="V38" s="25"/>
      <c r="W38" s="25"/>
      <c r="X38" s="25"/>
      <c r="Y38" s="25"/>
      <c r="Z38" s="25"/>
      <c r="AA38" s="25"/>
      <c r="AB38" s="25" t="s">
        <v>95</v>
      </c>
      <c r="AC38" s="25">
        <v>33.82</v>
      </c>
      <c r="AD38" s="25">
        <v>0.20050000000000001</v>
      </c>
      <c r="AE38" s="26">
        <f t="shared" si="12"/>
        <v>69.57350000000001</v>
      </c>
      <c r="AF38" s="26">
        <f t="shared" si="13"/>
        <v>3478.6750000000006</v>
      </c>
      <c r="AG38" s="37"/>
      <c r="AH38" s="37"/>
      <c r="AI38" s="25" t="s">
        <v>95</v>
      </c>
      <c r="AJ38" s="25">
        <v>32.549999999999997</v>
      </c>
      <c r="AK38" s="25">
        <v>0.42420000000000002</v>
      </c>
      <c r="AL38" s="26">
        <f t="shared" si="14"/>
        <v>147.19740000000002</v>
      </c>
      <c r="AM38" s="26">
        <f t="shared" si="15"/>
        <v>7359.8700000000008</v>
      </c>
      <c r="AN38" s="25"/>
    </row>
    <row r="39" spans="10:42" x14ac:dyDescent="0.25">
      <c r="J39" s="25" t="s">
        <v>78</v>
      </c>
      <c r="K39" s="25">
        <v>32.15</v>
      </c>
      <c r="L39" s="25">
        <v>0.63449999999999995</v>
      </c>
      <c r="M39" s="26">
        <f t="shared" si="8"/>
        <v>220.17149999999998</v>
      </c>
      <c r="N39" s="26">
        <f t="shared" si="9"/>
        <v>11008.574999999999</v>
      </c>
      <c r="O39" s="36">
        <f>AVERAGE(N39:N41)</f>
        <v>18012.191666666666</v>
      </c>
      <c r="Q39" s="25" t="s">
        <v>78</v>
      </c>
      <c r="R39" s="25">
        <v>30.85</v>
      </c>
      <c r="S39" s="25">
        <v>1.456</v>
      </c>
      <c r="T39" s="26">
        <f t="shared" si="10"/>
        <v>505.23199999999997</v>
      </c>
      <c r="U39" s="26">
        <f t="shared" si="11"/>
        <v>25261.599999999999</v>
      </c>
      <c r="V39" s="26">
        <f>AVERAGE(U39:U41)</f>
        <v>18052.096666666668</v>
      </c>
      <c r="W39" s="26"/>
      <c r="X39" s="26">
        <f>AVERAGE(O39,V39)</f>
        <v>18032.144166666665</v>
      </c>
      <c r="Y39" s="26"/>
      <c r="Z39" s="26"/>
      <c r="AA39" s="26"/>
      <c r="AB39" s="25" t="s">
        <v>96</v>
      </c>
      <c r="AC39" s="25">
        <v>33.61</v>
      </c>
      <c r="AD39" s="25">
        <v>0.23130000000000001</v>
      </c>
      <c r="AE39" s="26">
        <f t="shared" si="12"/>
        <v>80.261099999999999</v>
      </c>
      <c r="AF39" s="26">
        <f t="shared" si="13"/>
        <v>4013.0549999999998</v>
      </c>
      <c r="AG39" s="36">
        <f>AVERAGE(AF39:AF41)</f>
        <v>2922.3183333333332</v>
      </c>
      <c r="AH39" s="36"/>
      <c r="AI39" s="25" t="s">
        <v>96</v>
      </c>
      <c r="AJ39" s="25">
        <v>33.83</v>
      </c>
      <c r="AK39" s="25">
        <v>0.17580000000000001</v>
      </c>
      <c r="AL39" s="26">
        <f t="shared" si="14"/>
        <v>61.002600000000001</v>
      </c>
      <c r="AM39" s="26">
        <f t="shared" si="15"/>
        <v>3050.13</v>
      </c>
      <c r="AN39" s="26">
        <f>AVERAGE(AM39,AM41)</f>
        <v>3039.7200000000003</v>
      </c>
      <c r="AP39" s="1">
        <f>AVERAGE(AN39,AG39)</f>
        <v>2981.0191666666669</v>
      </c>
    </row>
    <row r="40" spans="10:42" x14ac:dyDescent="0.25">
      <c r="J40" s="25" t="s">
        <v>78</v>
      </c>
      <c r="K40" s="25">
        <v>31.38</v>
      </c>
      <c r="L40" s="25">
        <v>1.069</v>
      </c>
      <c r="M40" s="26">
        <f t="shared" si="8"/>
        <v>370.94299999999998</v>
      </c>
      <c r="N40" s="26">
        <f t="shared" si="9"/>
        <v>18547.149999999998</v>
      </c>
      <c r="O40" s="37"/>
      <c r="Q40" s="25" t="s">
        <v>78</v>
      </c>
      <c r="R40" s="25">
        <v>31.54</v>
      </c>
      <c r="S40" s="25">
        <v>0.90920000000000001</v>
      </c>
      <c r="T40" s="26">
        <f t="shared" si="10"/>
        <v>315.49239999999998</v>
      </c>
      <c r="U40" s="26">
        <f t="shared" si="11"/>
        <v>15774.619999999999</v>
      </c>
      <c r="V40" s="25"/>
      <c r="W40" s="25"/>
      <c r="X40" s="25"/>
      <c r="Y40" s="25"/>
      <c r="Z40" s="25"/>
      <c r="AA40" s="25"/>
      <c r="AB40" s="25" t="s">
        <v>96</v>
      </c>
      <c r="AC40" s="25">
        <v>34.19</v>
      </c>
      <c r="AD40" s="25">
        <v>0.156</v>
      </c>
      <c r="AE40" s="26">
        <f t="shared" si="12"/>
        <v>54.131999999999998</v>
      </c>
      <c r="AF40" s="26">
        <f t="shared" si="13"/>
        <v>2706.6</v>
      </c>
      <c r="AG40" s="37"/>
      <c r="AH40" s="37"/>
      <c r="AI40" s="25" t="s">
        <v>96</v>
      </c>
      <c r="AJ40" s="25" t="s">
        <v>0</v>
      </c>
      <c r="AK40" s="25" t="s">
        <v>1</v>
      </c>
      <c r="AL40" s="26" t="e">
        <f t="shared" si="14"/>
        <v>#VALUE!</v>
      </c>
      <c r="AM40" s="26" t="e">
        <f t="shared" si="15"/>
        <v>#VALUE!</v>
      </c>
      <c r="AN40" s="25"/>
    </row>
    <row r="41" spans="10:42" x14ac:dyDescent="0.25">
      <c r="J41" s="25" t="s">
        <v>78</v>
      </c>
      <c r="K41" s="25">
        <v>30.97</v>
      </c>
      <c r="L41" s="25">
        <v>1.411</v>
      </c>
      <c r="M41" s="26">
        <f t="shared" si="8"/>
        <v>489.61700000000002</v>
      </c>
      <c r="N41" s="26">
        <f t="shared" si="9"/>
        <v>24480.850000000002</v>
      </c>
      <c r="O41" s="37"/>
      <c r="Q41" s="25" t="s">
        <v>78</v>
      </c>
      <c r="R41" s="25">
        <v>31.81</v>
      </c>
      <c r="S41" s="25">
        <v>0.75619999999999998</v>
      </c>
      <c r="T41" s="26">
        <f t="shared" si="10"/>
        <v>262.40139999999997</v>
      </c>
      <c r="U41" s="26">
        <f t="shared" si="11"/>
        <v>13120.069999999998</v>
      </c>
      <c r="V41" s="25"/>
      <c r="W41" s="25"/>
      <c r="X41" s="25"/>
      <c r="Y41" s="25"/>
      <c r="Z41" s="25"/>
      <c r="AA41" s="25"/>
      <c r="AB41" s="25" t="s">
        <v>96</v>
      </c>
      <c r="AC41" s="25">
        <v>34.6</v>
      </c>
      <c r="AD41" s="25">
        <v>0.11799999999999999</v>
      </c>
      <c r="AE41" s="26">
        <f t="shared" si="12"/>
        <v>40.945999999999998</v>
      </c>
      <c r="AF41" s="26">
        <f t="shared" si="13"/>
        <v>2047.3</v>
      </c>
      <c r="AG41" s="37"/>
      <c r="AH41" s="37"/>
      <c r="AI41" s="25" t="s">
        <v>96</v>
      </c>
      <c r="AJ41" s="25">
        <v>33.840000000000003</v>
      </c>
      <c r="AK41" s="25">
        <v>0.17460000000000001</v>
      </c>
      <c r="AL41" s="26">
        <f t="shared" si="14"/>
        <v>60.586200000000005</v>
      </c>
      <c r="AM41" s="26">
        <f t="shared" si="15"/>
        <v>3029.3100000000004</v>
      </c>
      <c r="AN41" s="25"/>
    </row>
    <row r="42" spans="10:42" x14ac:dyDescent="0.25">
      <c r="J42" s="25" t="s">
        <v>79</v>
      </c>
      <c r="K42" s="25">
        <v>29.05</v>
      </c>
      <c r="L42" s="25">
        <v>5.1740000000000004</v>
      </c>
      <c r="M42" s="26">
        <f t="shared" si="8"/>
        <v>1795.3780000000002</v>
      </c>
      <c r="N42" s="26">
        <f t="shared" si="9"/>
        <v>89768.900000000009</v>
      </c>
      <c r="O42" s="36">
        <f>AVERAGE(N42:N44)</f>
        <v>104261.93333333333</v>
      </c>
      <c r="Q42" s="25" t="s">
        <v>79</v>
      </c>
      <c r="R42" s="25">
        <v>29.35</v>
      </c>
      <c r="S42" s="25">
        <v>4.0519999999999996</v>
      </c>
      <c r="T42" s="26">
        <f t="shared" si="10"/>
        <v>1406.0439999999999</v>
      </c>
      <c r="U42" s="26">
        <f t="shared" si="11"/>
        <v>70302.2</v>
      </c>
      <c r="V42" s="26">
        <f>AVERAGE(U42:U44)</f>
        <v>78346.816666666666</v>
      </c>
      <c r="W42" s="26"/>
      <c r="X42" s="26">
        <f>AVERAGE(O42,V42)</f>
        <v>91304.375</v>
      </c>
      <c r="Y42" s="26"/>
      <c r="Z42" s="26"/>
      <c r="AA42" s="26"/>
      <c r="AB42" s="40" t="s">
        <v>97</v>
      </c>
      <c r="AC42" s="40">
        <v>42.27</v>
      </c>
      <c r="AD42" s="40">
        <v>6.4300000000000002E-4</v>
      </c>
      <c r="AE42" s="41">
        <f t="shared" si="12"/>
        <v>0.22312100000000001</v>
      </c>
      <c r="AF42" s="41">
        <f t="shared" si="13"/>
        <v>11.15605</v>
      </c>
      <c r="AG42" s="36">
        <f>AVERAGE(AF43:AF44)</f>
        <v>5509.4924999999994</v>
      </c>
      <c r="AH42" s="36"/>
      <c r="AI42" s="25" t="s">
        <v>97</v>
      </c>
      <c r="AJ42" s="25">
        <v>32.590000000000003</v>
      </c>
      <c r="AK42" s="25">
        <v>0.41270000000000001</v>
      </c>
      <c r="AL42" s="26">
        <f t="shared" si="14"/>
        <v>143.20689999999999</v>
      </c>
      <c r="AM42" s="26">
        <f t="shared" si="15"/>
        <v>7160.3449999999993</v>
      </c>
      <c r="AN42" s="26">
        <f>AVERAGE(AM42:AM44)</f>
        <v>6258.7233333333324</v>
      </c>
      <c r="AP42" s="1">
        <f>AVERAGE(AN42,AG42)</f>
        <v>5884.1079166666659</v>
      </c>
    </row>
    <row r="43" spans="10:42" x14ac:dyDescent="0.25">
      <c r="J43" s="25" t="s">
        <v>79</v>
      </c>
      <c r="K43" s="25">
        <v>28.61</v>
      </c>
      <c r="L43" s="25">
        <v>6.97</v>
      </c>
      <c r="M43" s="26">
        <f t="shared" si="8"/>
        <v>2418.5899999999997</v>
      </c>
      <c r="N43" s="26">
        <f t="shared" si="9"/>
        <v>120929.49999999999</v>
      </c>
      <c r="O43" s="37"/>
      <c r="Q43" s="25" t="s">
        <v>79</v>
      </c>
      <c r="R43" s="25">
        <v>29.27</v>
      </c>
      <c r="S43" s="25">
        <v>4.2789999999999999</v>
      </c>
      <c r="T43" s="26">
        <f t="shared" si="10"/>
        <v>1484.8129999999999</v>
      </c>
      <c r="U43" s="26">
        <f t="shared" si="11"/>
        <v>74240.649999999994</v>
      </c>
      <c r="V43" s="25"/>
      <c r="W43" s="25"/>
      <c r="X43" s="25"/>
      <c r="Y43" s="25"/>
      <c r="Z43" s="25"/>
      <c r="AA43" s="25"/>
      <c r="AB43" s="25" t="s">
        <v>97</v>
      </c>
      <c r="AC43" s="25">
        <v>32.79</v>
      </c>
      <c r="AD43" s="25">
        <v>0.40379999999999999</v>
      </c>
      <c r="AE43" s="26">
        <f t="shared" si="12"/>
        <v>140.11859999999999</v>
      </c>
      <c r="AF43" s="26">
        <f t="shared" si="13"/>
        <v>7005.9299999999994</v>
      </c>
      <c r="AG43" s="37"/>
      <c r="AH43" s="37"/>
      <c r="AI43" s="25" t="s">
        <v>97</v>
      </c>
      <c r="AJ43" s="25">
        <v>33.03</v>
      </c>
      <c r="AK43" s="25">
        <v>0.3049</v>
      </c>
      <c r="AL43" s="26">
        <f t="shared" si="14"/>
        <v>105.80030000000001</v>
      </c>
      <c r="AM43" s="26">
        <f t="shared" si="15"/>
        <v>5290.0150000000003</v>
      </c>
      <c r="AN43" s="25"/>
    </row>
    <row r="44" spans="10:42" x14ac:dyDescent="0.25">
      <c r="J44" s="25" t="s">
        <v>79</v>
      </c>
      <c r="K44" s="25">
        <v>28.86</v>
      </c>
      <c r="L44" s="25">
        <v>5.8840000000000003</v>
      </c>
      <c r="M44" s="26">
        <f t="shared" si="8"/>
        <v>2041.748</v>
      </c>
      <c r="N44" s="26">
        <f t="shared" si="9"/>
        <v>102087.40000000001</v>
      </c>
      <c r="O44" s="37"/>
      <c r="Q44" s="25" t="s">
        <v>79</v>
      </c>
      <c r="R44" s="25">
        <v>28.98</v>
      </c>
      <c r="S44" s="25">
        <v>5.2160000000000002</v>
      </c>
      <c r="T44" s="26">
        <f t="shared" si="10"/>
        <v>1809.952</v>
      </c>
      <c r="U44" s="26">
        <f t="shared" si="11"/>
        <v>90497.600000000006</v>
      </c>
      <c r="V44" s="25"/>
      <c r="W44" s="25"/>
      <c r="X44" s="25"/>
      <c r="Y44" s="25"/>
      <c r="Z44" s="25"/>
      <c r="AA44" s="25"/>
      <c r="AB44" s="25" t="s">
        <v>97</v>
      </c>
      <c r="AC44" s="25">
        <v>33.61</v>
      </c>
      <c r="AD44" s="25">
        <v>0.23130000000000001</v>
      </c>
      <c r="AE44" s="26">
        <f t="shared" si="12"/>
        <v>80.261099999999999</v>
      </c>
      <c r="AF44" s="26">
        <f t="shared" si="13"/>
        <v>4013.0549999999998</v>
      </c>
      <c r="AG44" s="37"/>
      <c r="AH44" s="37"/>
      <c r="AI44" s="25" t="s">
        <v>97</v>
      </c>
      <c r="AJ44" s="25">
        <v>32.770000000000003</v>
      </c>
      <c r="AK44" s="25">
        <v>0.36459999999999998</v>
      </c>
      <c r="AL44" s="26">
        <f t="shared" si="14"/>
        <v>126.5162</v>
      </c>
      <c r="AM44" s="26">
        <f t="shared" si="15"/>
        <v>6325.8099999999995</v>
      </c>
      <c r="AN44" s="25"/>
    </row>
    <row r="45" spans="10:42" x14ac:dyDescent="0.25">
      <c r="J45" s="25" t="s">
        <v>80</v>
      </c>
      <c r="K45" s="25">
        <v>26.41</v>
      </c>
      <c r="L45" s="25">
        <v>30.9</v>
      </c>
      <c r="M45" s="26">
        <f t="shared" si="8"/>
        <v>10722.3</v>
      </c>
      <c r="N45" s="26">
        <f t="shared" si="9"/>
        <v>536115</v>
      </c>
      <c r="O45" s="36">
        <f>AVERAGE(N45:N47)</f>
        <v>500778.83333333331</v>
      </c>
      <c r="Q45" s="25" t="s">
        <v>80</v>
      </c>
      <c r="R45" s="25">
        <v>26.65</v>
      </c>
      <c r="S45" s="25">
        <v>25.57</v>
      </c>
      <c r="T45" s="26">
        <f t="shared" si="10"/>
        <v>8872.7900000000009</v>
      </c>
      <c r="U45" s="26">
        <f t="shared" si="11"/>
        <v>443639.50000000006</v>
      </c>
      <c r="V45" s="26">
        <f>AVERAGE(U45:U47)</f>
        <v>454685.66666666669</v>
      </c>
      <c r="W45" s="26"/>
      <c r="X45" s="26">
        <f>AVERAGE(O45,V45)</f>
        <v>477732.25</v>
      </c>
      <c r="Y45" s="26"/>
      <c r="Z45" s="26"/>
      <c r="AA45" s="26"/>
      <c r="AB45" s="25" t="s">
        <v>98</v>
      </c>
      <c r="AC45" s="25">
        <v>31.53</v>
      </c>
      <c r="AD45" s="25">
        <v>0.95079999999999998</v>
      </c>
      <c r="AE45" s="26">
        <f t="shared" si="12"/>
        <v>329.92759999999998</v>
      </c>
      <c r="AF45" s="26">
        <f t="shared" si="13"/>
        <v>16496.379999999997</v>
      </c>
      <c r="AG45" s="36">
        <f>AVERAGE(AF45:AF47)</f>
        <v>14454.284999999998</v>
      </c>
      <c r="AH45" s="36"/>
      <c r="AI45" s="25" t="s">
        <v>98</v>
      </c>
      <c r="AJ45" s="25">
        <v>32.79</v>
      </c>
      <c r="AK45" s="25">
        <v>0.35970000000000002</v>
      </c>
      <c r="AL45" s="26">
        <f t="shared" si="14"/>
        <v>124.81590000000001</v>
      </c>
      <c r="AM45" s="26">
        <f t="shared" si="15"/>
        <v>6240.795000000001</v>
      </c>
      <c r="AN45" s="26">
        <f>AVERAGE(AM45:AM47)</f>
        <v>8252.2383333333328</v>
      </c>
      <c r="AP45" s="1">
        <f>AVERAGE(AN45,AG45)</f>
        <v>11353.261666666665</v>
      </c>
    </row>
    <row r="46" spans="10:42" x14ac:dyDescent="0.25">
      <c r="J46" s="25" t="s">
        <v>80</v>
      </c>
      <c r="K46" s="25">
        <v>26.51</v>
      </c>
      <c r="L46" s="25">
        <v>28.88</v>
      </c>
      <c r="M46" s="26">
        <f t="shared" si="8"/>
        <v>10021.359999999999</v>
      </c>
      <c r="N46" s="26">
        <f t="shared" si="9"/>
        <v>501067.99999999994</v>
      </c>
      <c r="O46" s="37"/>
      <c r="Q46" s="25" t="s">
        <v>80</v>
      </c>
      <c r="R46" s="25">
        <v>26.41</v>
      </c>
      <c r="S46" s="25">
        <v>30.12</v>
      </c>
      <c r="T46" s="26">
        <f t="shared" si="10"/>
        <v>10451.640000000001</v>
      </c>
      <c r="U46" s="26">
        <f t="shared" si="11"/>
        <v>522582.00000000006</v>
      </c>
      <c r="V46" s="25"/>
      <c r="W46" s="25"/>
      <c r="X46" s="25"/>
      <c r="Y46" s="25"/>
      <c r="Z46" s="25"/>
      <c r="AA46" s="25"/>
      <c r="AB46" s="25" t="s">
        <v>98</v>
      </c>
      <c r="AC46" s="25">
        <v>32.6</v>
      </c>
      <c r="AD46" s="25">
        <v>0.45950000000000002</v>
      </c>
      <c r="AE46" s="26">
        <f t="shared" si="12"/>
        <v>159.44650000000001</v>
      </c>
      <c r="AF46" s="26">
        <f t="shared" si="13"/>
        <v>7972.3250000000007</v>
      </c>
      <c r="AG46" s="37"/>
      <c r="AH46" s="37"/>
      <c r="AI46" s="25" t="s">
        <v>98</v>
      </c>
      <c r="AJ46" s="25">
        <v>31.92</v>
      </c>
      <c r="AK46" s="25">
        <v>0.65449999999999997</v>
      </c>
      <c r="AL46" s="26">
        <f t="shared" si="14"/>
        <v>227.11149999999998</v>
      </c>
      <c r="AM46" s="26">
        <f t="shared" si="15"/>
        <v>11355.574999999999</v>
      </c>
      <c r="AN46" s="25"/>
    </row>
    <row r="47" spans="10:42" x14ac:dyDescent="0.25">
      <c r="J47" s="25" t="s">
        <v>80</v>
      </c>
      <c r="K47" s="25">
        <v>26.62</v>
      </c>
      <c r="L47" s="25">
        <v>26.81</v>
      </c>
      <c r="M47" s="26">
        <f t="shared" si="8"/>
        <v>9303.07</v>
      </c>
      <c r="N47" s="26">
        <f t="shared" si="9"/>
        <v>465153.5</v>
      </c>
      <c r="O47" s="37"/>
      <c r="Q47" s="25" t="s">
        <v>80</v>
      </c>
      <c r="R47" s="25">
        <v>26.81</v>
      </c>
      <c r="S47" s="25">
        <v>22.93</v>
      </c>
      <c r="T47" s="26">
        <f t="shared" si="10"/>
        <v>7956.71</v>
      </c>
      <c r="U47" s="26">
        <f t="shared" si="11"/>
        <v>397835.5</v>
      </c>
      <c r="V47" s="25"/>
      <c r="W47" s="25"/>
      <c r="X47" s="25"/>
      <c r="Y47" s="25"/>
      <c r="Z47" s="25"/>
      <c r="AA47" s="25"/>
      <c r="AB47" s="25" t="s">
        <v>98</v>
      </c>
      <c r="AC47" s="25">
        <v>31.33</v>
      </c>
      <c r="AD47" s="25">
        <v>1.089</v>
      </c>
      <c r="AE47" s="26">
        <f t="shared" si="12"/>
        <v>377.88299999999998</v>
      </c>
      <c r="AF47" s="26">
        <f t="shared" si="13"/>
        <v>18894.149999999998</v>
      </c>
      <c r="AG47" s="37"/>
      <c r="AH47" s="37"/>
      <c r="AI47" s="25" t="s">
        <v>98</v>
      </c>
      <c r="AJ47" s="25">
        <v>32.590000000000003</v>
      </c>
      <c r="AK47" s="25">
        <v>0.41270000000000001</v>
      </c>
      <c r="AL47" s="26">
        <f t="shared" si="14"/>
        <v>143.20689999999999</v>
      </c>
      <c r="AM47" s="26">
        <f t="shared" si="15"/>
        <v>7160.3449999999993</v>
      </c>
      <c r="AN47" s="25"/>
    </row>
    <row r="48" spans="10:42" x14ac:dyDescent="0.25">
      <c r="J48" s="25" t="s">
        <v>81</v>
      </c>
      <c r="K48" s="25">
        <v>29.69</v>
      </c>
      <c r="L48" s="25">
        <v>3.355</v>
      </c>
      <c r="M48" s="26">
        <f t="shared" si="8"/>
        <v>1164.1849999999999</v>
      </c>
      <c r="N48" s="26">
        <f t="shared" si="9"/>
        <v>58209.25</v>
      </c>
      <c r="O48" s="36">
        <f>AVERAGE(N48:N50)</f>
        <v>63761.25</v>
      </c>
      <c r="Q48" s="25" t="s">
        <v>81</v>
      </c>
      <c r="R48" s="25">
        <v>30.13</v>
      </c>
      <c r="S48" s="25">
        <v>2.38</v>
      </c>
      <c r="T48" s="26">
        <f t="shared" si="10"/>
        <v>825.86</v>
      </c>
      <c r="U48" s="26">
        <f t="shared" si="11"/>
        <v>41293</v>
      </c>
      <c r="V48" s="26">
        <f>AVERAGE(U48:U50)</f>
        <v>48869.166666666664</v>
      </c>
      <c r="W48" s="26"/>
      <c r="X48" s="26">
        <f>AVERAGE(O48,V48)</f>
        <v>56315.208333333328</v>
      </c>
      <c r="Y48" s="26"/>
      <c r="Z48" s="26"/>
      <c r="AA48" s="26"/>
      <c r="AB48" s="25" t="s">
        <v>99</v>
      </c>
      <c r="AC48" s="25">
        <v>35.299999999999997</v>
      </c>
      <c r="AD48" s="25">
        <v>7.3349999999999999E-2</v>
      </c>
      <c r="AE48" s="26">
        <f t="shared" si="12"/>
        <v>25.452449999999999</v>
      </c>
      <c r="AF48" s="26">
        <f t="shared" si="13"/>
        <v>1272.6224999999999</v>
      </c>
      <c r="AG48" s="36">
        <f>AVERAGE(AF48:AF49)</f>
        <v>1599.2362499999999</v>
      </c>
      <c r="AH48" s="36"/>
      <c r="AI48" s="25" t="s">
        <v>99</v>
      </c>
      <c r="AJ48" s="25">
        <v>34.26</v>
      </c>
      <c r="AK48" s="25">
        <v>0.1308</v>
      </c>
      <c r="AL48" s="26">
        <f t="shared" si="14"/>
        <v>45.387599999999999</v>
      </c>
      <c r="AM48" s="26">
        <f t="shared" si="15"/>
        <v>2269.38</v>
      </c>
      <c r="AN48" s="26">
        <f>AVERAGE(AM48:AM50)</f>
        <v>2637.7783333333332</v>
      </c>
      <c r="AP48" s="1">
        <f>AVERAGE(AN48,AG48)</f>
        <v>2118.5072916666668</v>
      </c>
    </row>
    <row r="49" spans="10:42" x14ac:dyDescent="0.25">
      <c r="J49" s="25" t="s">
        <v>81</v>
      </c>
      <c r="K49" s="25">
        <v>29.35</v>
      </c>
      <c r="L49" s="25">
        <v>4.2229999999999999</v>
      </c>
      <c r="M49" s="26">
        <f t="shared" si="8"/>
        <v>1465.3809999999999</v>
      </c>
      <c r="N49" s="26">
        <f t="shared" si="9"/>
        <v>73269.049999999988</v>
      </c>
      <c r="O49" s="37"/>
      <c r="Q49" s="25" t="s">
        <v>81</v>
      </c>
      <c r="R49" s="25">
        <v>30.11</v>
      </c>
      <c r="S49" s="25">
        <v>2.4119999999999999</v>
      </c>
      <c r="T49" s="26">
        <f t="shared" si="10"/>
        <v>836.96399999999994</v>
      </c>
      <c r="U49" s="26">
        <f t="shared" si="11"/>
        <v>41848.199999999997</v>
      </c>
      <c r="V49" s="25"/>
      <c r="W49" s="25"/>
      <c r="X49" s="25"/>
      <c r="Y49" s="25"/>
      <c r="Z49" s="25"/>
      <c r="AA49" s="25"/>
      <c r="AB49" s="25" t="s">
        <v>99</v>
      </c>
      <c r="AC49" s="25">
        <v>34.69</v>
      </c>
      <c r="AD49" s="25">
        <v>0.111</v>
      </c>
      <c r="AE49" s="26">
        <f t="shared" si="12"/>
        <v>38.517000000000003</v>
      </c>
      <c r="AF49" s="26">
        <f t="shared" si="13"/>
        <v>1925.8500000000001</v>
      </c>
      <c r="AG49" s="37"/>
      <c r="AH49" s="37"/>
      <c r="AI49" s="25" t="s">
        <v>99</v>
      </c>
      <c r="AJ49" s="25">
        <v>34.22</v>
      </c>
      <c r="AK49" s="25">
        <v>0.13439999999999999</v>
      </c>
      <c r="AL49" s="26">
        <f t="shared" si="14"/>
        <v>46.636799999999994</v>
      </c>
      <c r="AM49" s="26">
        <f t="shared" si="15"/>
        <v>2331.8399999999997</v>
      </c>
      <c r="AN49" s="25"/>
    </row>
    <row r="50" spans="10:42" x14ac:dyDescent="0.25">
      <c r="J50" s="25" t="s">
        <v>81</v>
      </c>
      <c r="K50" s="25">
        <v>29.65</v>
      </c>
      <c r="L50" s="25">
        <v>3.4470000000000001</v>
      </c>
      <c r="M50" s="26">
        <f t="shared" si="8"/>
        <v>1196.1089999999999</v>
      </c>
      <c r="N50" s="26">
        <f t="shared" si="9"/>
        <v>59805.45</v>
      </c>
      <c r="O50" s="37"/>
      <c r="Q50" s="25" t="s">
        <v>81</v>
      </c>
      <c r="R50" s="25">
        <v>29.5</v>
      </c>
      <c r="S50" s="25">
        <v>3.6579999999999999</v>
      </c>
      <c r="T50" s="26">
        <f t="shared" si="10"/>
        <v>1269.326</v>
      </c>
      <c r="U50" s="26">
        <f t="shared" si="11"/>
        <v>63466.3</v>
      </c>
      <c r="V50" s="25"/>
      <c r="W50" s="25"/>
      <c r="X50" s="25"/>
      <c r="Y50" s="25"/>
      <c r="Z50" s="25"/>
      <c r="AA50" s="25"/>
      <c r="AB50" s="40" t="s">
        <v>99</v>
      </c>
      <c r="AC50" s="40">
        <v>40.11</v>
      </c>
      <c r="AD50" s="40">
        <v>2.7910000000000001E-3</v>
      </c>
      <c r="AE50" s="41">
        <f t="shared" si="12"/>
        <v>0.96847700000000003</v>
      </c>
      <c r="AF50" s="41">
        <f t="shared" si="13"/>
        <v>48.423850000000002</v>
      </c>
      <c r="AG50" s="37"/>
      <c r="AH50" s="37"/>
      <c r="AI50" s="25" t="s">
        <v>99</v>
      </c>
      <c r="AJ50" s="25">
        <v>33.71</v>
      </c>
      <c r="AK50" s="25">
        <v>0.19089999999999999</v>
      </c>
      <c r="AL50" s="26">
        <f t="shared" si="14"/>
        <v>66.2423</v>
      </c>
      <c r="AM50" s="26">
        <f t="shared" si="15"/>
        <v>3312.1149999999998</v>
      </c>
      <c r="AN50" s="25"/>
    </row>
    <row r="51" spans="10:42" x14ac:dyDescent="0.25">
      <c r="J51" s="25" t="s">
        <v>82</v>
      </c>
      <c r="K51" s="25">
        <v>26.72</v>
      </c>
      <c r="L51" s="25">
        <v>25.05</v>
      </c>
      <c r="M51" s="26">
        <f t="shared" si="8"/>
        <v>8692.35</v>
      </c>
      <c r="N51" s="26">
        <f t="shared" si="9"/>
        <v>434617.5</v>
      </c>
      <c r="O51" s="36">
        <f>AVERAGE(N51:N53)</f>
        <v>403156.16666666669</v>
      </c>
      <c r="Q51" s="25" t="s">
        <v>82</v>
      </c>
      <c r="R51" s="25">
        <v>26.9</v>
      </c>
      <c r="S51" s="25">
        <v>21.56</v>
      </c>
      <c r="T51" s="26">
        <f t="shared" si="10"/>
        <v>7481.32</v>
      </c>
      <c r="U51" s="26">
        <f t="shared" si="11"/>
        <v>374066</v>
      </c>
      <c r="V51" s="26">
        <f>AVERAGE(U51:U53)</f>
        <v>388061.66666666669</v>
      </c>
      <c r="W51" s="26"/>
      <c r="X51" s="26">
        <f>AVERAGE(O51,V51)</f>
        <v>395608.91666666669</v>
      </c>
      <c r="Y51" s="26"/>
      <c r="Z51" s="26"/>
      <c r="AA51" s="26"/>
      <c r="AB51" s="25" t="s">
        <v>100</v>
      </c>
      <c r="AC51" s="25">
        <v>32.520000000000003</v>
      </c>
      <c r="AD51" s="25">
        <v>0.48520000000000002</v>
      </c>
      <c r="AE51" s="26">
        <f t="shared" si="12"/>
        <v>168.36440000000002</v>
      </c>
      <c r="AF51" s="26">
        <f t="shared" si="13"/>
        <v>8418.2200000000012</v>
      </c>
      <c r="AG51" s="36">
        <f>AVERAGE(AF51:AF53)</f>
        <v>11745.371666666666</v>
      </c>
      <c r="AH51" s="36"/>
      <c r="AI51" s="25" t="s">
        <v>100</v>
      </c>
      <c r="AJ51" s="25">
        <v>33.590000000000003</v>
      </c>
      <c r="AK51" s="25">
        <v>0.2074</v>
      </c>
      <c r="AL51" s="26">
        <f t="shared" si="14"/>
        <v>71.967799999999997</v>
      </c>
      <c r="AM51" s="26">
        <f t="shared" si="15"/>
        <v>3598.39</v>
      </c>
      <c r="AN51" s="26">
        <f>AVERAGE(AM51:AM53)</f>
        <v>5748.6333333333341</v>
      </c>
      <c r="AP51" s="1">
        <f>AVERAGE(AN51,AG51)</f>
        <v>8747.0025000000005</v>
      </c>
    </row>
    <row r="52" spans="10:42" x14ac:dyDescent="0.25">
      <c r="J52" s="25" t="s">
        <v>82</v>
      </c>
      <c r="K52" s="25">
        <v>26.87</v>
      </c>
      <c r="L52" s="25">
        <v>22.63</v>
      </c>
      <c r="M52" s="26">
        <f t="shared" si="8"/>
        <v>7852.61</v>
      </c>
      <c r="N52" s="26">
        <f t="shared" si="9"/>
        <v>392630.5</v>
      </c>
      <c r="O52" s="37"/>
      <c r="Q52" s="25" t="s">
        <v>82</v>
      </c>
      <c r="R52" s="25">
        <v>26.82</v>
      </c>
      <c r="S52" s="25">
        <v>22.77</v>
      </c>
      <c r="T52" s="26">
        <f t="shared" si="10"/>
        <v>7901.19</v>
      </c>
      <c r="U52" s="26">
        <f t="shared" si="11"/>
        <v>395059.5</v>
      </c>
      <c r="V52" s="25"/>
      <c r="W52" s="25"/>
      <c r="X52" s="25"/>
      <c r="Y52" s="25"/>
      <c r="Z52" s="25"/>
      <c r="AA52" s="25"/>
      <c r="AB52" s="25" t="s">
        <v>100</v>
      </c>
      <c r="AC52" s="25">
        <v>31.85</v>
      </c>
      <c r="AD52" s="25">
        <v>0.76500000000000001</v>
      </c>
      <c r="AE52" s="26">
        <f t="shared" si="12"/>
        <v>265.45499999999998</v>
      </c>
      <c r="AF52" s="26">
        <f t="shared" si="13"/>
        <v>13272.75</v>
      </c>
      <c r="AG52" s="37"/>
      <c r="AH52" s="37"/>
      <c r="AI52" s="25" t="s">
        <v>100</v>
      </c>
      <c r="AJ52" s="25">
        <v>33.979999999999997</v>
      </c>
      <c r="AK52" s="25">
        <v>0.15859999999999999</v>
      </c>
      <c r="AL52" s="26">
        <f t="shared" si="14"/>
        <v>55.034199999999998</v>
      </c>
      <c r="AM52" s="26">
        <f t="shared" si="15"/>
        <v>2751.71</v>
      </c>
      <c r="AN52" s="25"/>
    </row>
    <row r="53" spans="10:42" x14ac:dyDescent="0.25">
      <c r="J53" s="25" t="s">
        <v>82</v>
      </c>
      <c r="K53" s="25">
        <v>26.91</v>
      </c>
      <c r="L53" s="25">
        <v>22.03</v>
      </c>
      <c r="M53" s="26">
        <f t="shared" si="8"/>
        <v>7644.4100000000008</v>
      </c>
      <c r="N53" s="26">
        <f t="shared" si="9"/>
        <v>382220.50000000006</v>
      </c>
      <c r="O53" s="37"/>
      <c r="Q53" s="25" t="s">
        <v>82</v>
      </c>
      <c r="R53" s="25">
        <v>26.82</v>
      </c>
      <c r="S53" s="25">
        <v>22.77</v>
      </c>
      <c r="T53" s="26">
        <f t="shared" si="10"/>
        <v>7901.19</v>
      </c>
      <c r="U53" s="26">
        <f t="shared" si="11"/>
        <v>395059.5</v>
      </c>
      <c r="V53" s="25"/>
      <c r="W53" s="25"/>
      <c r="X53" s="25"/>
      <c r="Y53" s="25"/>
      <c r="Z53" s="25"/>
      <c r="AA53" s="25"/>
      <c r="AB53" s="25" t="s">
        <v>100</v>
      </c>
      <c r="AC53" s="25">
        <v>31.82</v>
      </c>
      <c r="AD53" s="25">
        <v>0.78069999999999995</v>
      </c>
      <c r="AE53" s="26">
        <f t="shared" si="12"/>
        <v>270.90289999999999</v>
      </c>
      <c r="AF53" s="26">
        <f t="shared" si="13"/>
        <v>13545.144999999999</v>
      </c>
      <c r="AG53" s="37"/>
      <c r="AH53" s="37"/>
      <c r="AI53" s="25" t="s">
        <v>100</v>
      </c>
      <c r="AJ53" s="25">
        <v>31.98</v>
      </c>
      <c r="AK53" s="25">
        <v>0.628</v>
      </c>
      <c r="AL53" s="26">
        <f t="shared" si="14"/>
        <v>217.916</v>
      </c>
      <c r="AM53" s="26">
        <f t="shared" si="15"/>
        <v>10895.8</v>
      </c>
      <c r="AN53" s="25"/>
    </row>
    <row r="54" spans="10:42" x14ac:dyDescent="0.25">
      <c r="J54" s="25" t="s">
        <v>83</v>
      </c>
      <c r="K54" s="25">
        <v>23.78</v>
      </c>
      <c r="L54" s="25">
        <v>183.3</v>
      </c>
      <c r="M54" s="26">
        <f t="shared" si="8"/>
        <v>63605.100000000006</v>
      </c>
      <c r="N54" s="26">
        <f t="shared" si="9"/>
        <v>3180255.0000000005</v>
      </c>
      <c r="O54" s="36">
        <f>AVERAGE(N54:N56)</f>
        <v>3116638.3333333335</v>
      </c>
      <c r="Q54" s="25" t="s">
        <v>83</v>
      </c>
      <c r="R54" s="25">
        <v>24.2</v>
      </c>
      <c r="S54" s="25">
        <v>136.1</v>
      </c>
      <c r="T54" s="26">
        <f t="shared" si="10"/>
        <v>47226.7</v>
      </c>
      <c r="U54" s="26">
        <f t="shared" si="11"/>
        <v>2361335</v>
      </c>
      <c r="V54" s="26">
        <f>AVERAGE(U54:U56)</f>
        <v>2252608.3333333335</v>
      </c>
      <c r="W54" s="26"/>
      <c r="X54" s="26">
        <f>AVERAGE(O54,V54)</f>
        <v>2684623.3333333335</v>
      </c>
      <c r="Y54" s="26"/>
      <c r="Z54" s="26"/>
      <c r="AA54" s="26"/>
      <c r="AB54" s="25" t="s">
        <v>101</v>
      </c>
      <c r="AC54" s="25">
        <v>31.45</v>
      </c>
      <c r="AD54" s="25">
        <v>1.004</v>
      </c>
      <c r="AE54" s="26">
        <f t="shared" si="12"/>
        <v>348.38799999999998</v>
      </c>
      <c r="AF54" s="26">
        <f t="shared" si="13"/>
        <v>17419.399999999998</v>
      </c>
      <c r="AG54" s="36">
        <f>AVERAGE(AF54:AF56)</f>
        <v>12391.948333333334</v>
      </c>
      <c r="AH54" s="36"/>
      <c r="AI54" s="25" t="s">
        <v>101</v>
      </c>
      <c r="AJ54" s="25">
        <v>32.340000000000003</v>
      </c>
      <c r="AK54" s="25">
        <v>0.49020000000000002</v>
      </c>
      <c r="AL54" s="26">
        <f t="shared" si="14"/>
        <v>170.0994</v>
      </c>
      <c r="AM54" s="26">
        <f t="shared" si="15"/>
        <v>8504.9699999999993</v>
      </c>
      <c r="AN54" s="26">
        <f>AVERAGE(AM54:AM56)</f>
        <v>7779.7400000000007</v>
      </c>
      <c r="AP54" s="1">
        <f>AVERAGE(AN54,AG54)</f>
        <v>10085.844166666668</v>
      </c>
    </row>
    <row r="55" spans="10:42" x14ac:dyDescent="0.25">
      <c r="J55" s="25" t="s">
        <v>83</v>
      </c>
      <c r="K55" s="25">
        <v>23.83</v>
      </c>
      <c r="L55" s="25">
        <v>177.2</v>
      </c>
      <c r="M55" s="26">
        <f t="shared" si="8"/>
        <v>61488.399999999994</v>
      </c>
      <c r="N55" s="26">
        <f t="shared" si="9"/>
        <v>3074419.9999999995</v>
      </c>
      <c r="O55" s="37"/>
      <c r="Q55" s="25" t="s">
        <v>83</v>
      </c>
      <c r="R55" s="25">
        <v>24.29</v>
      </c>
      <c r="S55" s="25">
        <v>128</v>
      </c>
      <c r="T55" s="26">
        <f t="shared" si="10"/>
        <v>44416</v>
      </c>
      <c r="U55" s="26">
        <f t="shared" si="11"/>
        <v>2220800</v>
      </c>
      <c r="V55" s="25"/>
      <c r="W55" s="25"/>
      <c r="X55" s="25"/>
      <c r="Y55" s="25"/>
      <c r="Z55" s="25"/>
      <c r="AA55" s="25"/>
      <c r="AB55" s="25" t="s">
        <v>101</v>
      </c>
      <c r="AC55" s="25">
        <v>32.32</v>
      </c>
      <c r="AD55" s="25">
        <v>0.55579999999999996</v>
      </c>
      <c r="AE55" s="26">
        <f t="shared" si="12"/>
        <v>192.86259999999999</v>
      </c>
      <c r="AF55" s="26">
        <f t="shared" si="13"/>
        <v>9643.1299999999992</v>
      </c>
      <c r="AG55" s="37"/>
      <c r="AH55" s="37"/>
      <c r="AI55" s="25" t="s">
        <v>101</v>
      </c>
      <c r="AJ55" s="25">
        <v>32.11</v>
      </c>
      <c r="AK55" s="25">
        <v>0.57430000000000003</v>
      </c>
      <c r="AL55" s="26">
        <f t="shared" si="14"/>
        <v>199.28210000000001</v>
      </c>
      <c r="AM55" s="26">
        <f t="shared" si="15"/>
        <v>9964.1050000000014</v>
      </c>
      <c r="AN55" s="25"/>
    </row>
    <row r="56" spans="10:42" x14ac:dyDescent="0.25">
      <c r="J56" s="25" t="s">
        <v>83</v>
      </c>
      <c r="K56" s="25">
        <v>23.82</v>
      </c>
      <c r="L56" s="25">
        <v>178.4</v>
      </c>
      <c r="M56" s="26">
        <f t="shared" si="8"/>
        <v>61904.800000000003</v>
      </c>
      <c r="N56" s="26">
        <f t="shared" si="9"/>
        <v>3095240</v>
      </c>
      <c r="O56" s="37"/>
      <c r="Q56" s="25" t="s">
        <v>83</v>
      </c>
      <c r="R56" s="25">
        <v>24.32</v>
      </c>
      <c r="S56" s="25">
        <v>125.4</v>
      </c>
      <c r="T56" s="26">
        <f t="shared" si="10"/>
        <v>43513.8</v>
      </c>
      <c r="U56" s="26">
        <f t="shared" si="11"/>
        <v>2175690</v>
      </c>
      <c r="V56" s="25"/>
      <c r="W56" s="25"/>
      <c r="X56" s="25"/>
      <c r="Y56" s="25"/>
      <c r="Z56" s="25"/>
      <c r="AA56" s="25"/>
      <c r="AB56" s="25" t="s">
        <v>101</v>
      </c>
      <c r="AC56" s="25">
        <v>32.25</v>
      </c>
      <c r="AD56" s="25">
        <v>0.58289999999999997</v>
      </c>
      <c r="AE56" s="26">
        <f t="shared" si="12"/>
        <v>202.2663</v>
      </c>
      <c r="AF56" s="26">
        <f t="shared" si="13"/>
        <v>10113.315000000001</v>
      </c>
      <c r="AG56" s="37"/>
      <c r="AH56" s="37"/>
      <c r="AI56" s="25" t="s">
        <v>101</v>
      </c>
      <c r="AJ56" s="25">
        <v>33.15</v>
      </c>
      <c r="AK56" s="25">
        <v>0.28070000000000001</v>
      </c>
      <c r="AL56" s="26">
        <f t="shared" si="14"/>
        <v>97.402900000000002</v>
      </c>
      <c r="AM56" s="26">
        <f t="shared" si="15"/>
        <v>4870.1450000000004</v>
      </c>
      <c r="AN56" s="25"/>
    </row>
    <row r="57" spans="10:42" x14ac:dyDescent="0.25">
      <c r="J57" s="25" t="s">
        <v>84</v>
      </c>
      <c r="K57" s="25">
        <v>29.12</v>
      </c>
      <c r="L57" s="25">
        <v>4.9349999999999996</v>
      </c>
      <c r="M57" s="26">
        <f t="shared" si="8"/>
        <v>1712.4449999999999</v>
      </c>
      <c r="N57" s="26">
        <f t="shared" si="9"/>
        <v>85622.25</v>
      </c>
      <c r="O57" s="36">
        <f>AVERAGE(N57:N59)</f>
        <v>113769.73333333334</v>
      </c>
      <c r="Q57" s="25" t="s">
        <v>84</v>
      </c>
      <c r="R57" s="25">
        <v>29.01</v>
      </c>
      <c r="S57" s="25">
        <v>5.1100000000000003</v>
      </c>
      <c r="T57" s="26">
        <f t="shared" si="10"/>
        <v>1773.17</v>
      </c>
      <c r="U57" s="26">
        <f t="shared" si="11"/>
        <v>88658.5</v>
      </c>
      <c r="V57" s="26">
        <f>AVERAGE(U57:U59)</f>
        <v>97767.25</v>
      </c>
      <c r="W57" s="26"/>
      <c r="X57" s="26">
        <f>AVERAGE(O57,V57)</f>
        <v>105768.49166666667</v>
      </c>
      <c r="Y57" s="26"/>
      <c r="Z57" s="26"/>
      <c r="AA57" s="26"/>
      <c r="AB57" s="25" t="s">
        <v>102</v>
      </c>
      <c r="AC57" s="25">
        <v>31.71</v>
      </c>
      <c r="AD57" s="25">
        <v>0.84130000000000005</v>
      </c>
      <c r="AE57" s="26">
        <f t="shared" si="12"/>
        <v>291.93110000000001</v>
      </c>
      <c r="AF57" s="26">
        <f t="shared" si="13"/>
        <v>14596.555</v>
      </c>
      <c r="AG57" s="36">
        <f>AVERAGE(AF57:AF59)</f>
        <v>9769.2066666666669</v>
      </c>
      <c r="AH57" s="36"/>
      <c r="AI57" s="25" t="s">
        <v>102</v>
      </c>
      <c r="AJ57" s="25">
        <v>31.64</v>
      </c>
      <c r="AK57" s="25">
        <v>0.79359999999999997</v>
      </c>
      <c r="AL57" s="26">
        <f t="shared" si="14"/>
        <v>275.37919999999997</v>
      </c>
      <c r="AM57" s="26">
        <f t="shared" si="15"/>
        <v>13768.96</v>
      </c>
      <c r="AN57" s="26">
        <f>AVERAGE(AM57:AM59)</f>
        <v>9408.3266666666659</v>
      </c>
      <c r="AP57" s="1">
        <f>AVERAGE(AN57,AG57)</f>
        <v>9588.7666666666664</v>
      </c>
    </row>
    <row r="58" spans="10:42" x14ac:dyDescent="0.25">
      <c r="J58" s="25" t="s">
        <v>84</v>
      </c>
      <c r="K58" s="25">
        <v>28.73</v>
      </c>
      <c r="L58" s="25">
        <v>6.4260000000000002</v>
      </c>
      <c r="M58" s="26">
        <f t="shared" si="8"/>
        <v>2229.8220000000001</v>
      </c>
      <c r="N58" s="26">
        <f t="shared" si="9"/>
        <v>111491.1</v>
      </c>
      <c r="O58" s="37"/>
      <c r="Q58" s="25" t="s">
        <v>84</v>
      </c>
      <c r="R58" s="25">
        <v>28.78</v>
      </c>
      <c r="S58" s="25">
        <v>5.9779999999999998</v>
      </c>
      <c r="T58" s="26">
        <f t="shared" si="10"/>
        <v>2074.366</v>
      </c>
      <c r="U58" s="26">
        <f t="shared" si="11"/>
        <v>103718.3</v>
      </c>
      <c r="V58" s="25"/>
      <c r="W58" s="25"/>
      <c r="X58" s="25"/>
      <c r="Y58" s="25"/>
      <c r="Z58" s="25"/>
      <c r="AA58" s="25"/>
      <c r="AB58" s="25" t="s">
        <v>102</v>
      </c>
      <c r="AC58" s="25">
        <v>32.25</v>
      </c>
      <c r="AD58" s="25">
        <v>0.58289999999999997</v>
      </c>
      <c r="AE58" s="26">
        <f t="shared" si="12"/>
        <v>202.2663</v>
      </c>
      <c r="AF58" s="26">
        <f t="shared" si="13"/>
        <v>10113.315000000001</v>
      </c>
      <c r="AG58" s="37"/>
      <c r="AH58" s="37"/>
      <c r="AI58" s="25" t="s">
        <v>102</v>
      </c>
      <c r="AJ58" s="25">
        <v>32.07</v>
      </c>
      <c r="AK58" s="25">
        <v>0.59030000000000005</v>
      </c>
      <c r="AL58" s="26">
        <f t="shared" si="14"/>
        <v>204.83410000000001</v>
      </c>
      <c r="AM58" s="26">
        <f t="shared" si="15"/>
        <v>10241.705</v>
      </c>
      <c r="AN58" s="25"/>
    </row>
    <row r="59" spans="10:42" x14ac:dyDescent="0.25">
      <c r="J59" s="25" t="s">
        <v>84</v>
      </c>
      <c r="K59" s="25">
        <v>28.35</v>
      </c>
      <c r="L59" s="25">
        <v>8.3109999999999999</v>
      </c>
      <c r="M59" s="26">
        <f t="shared" si="8"/>
        <v>2883.9169999999999</v>
      </c>
      <c r="N59" s="26">
        <f t="shared" si="9"/>
        <v>144195.85</v>
      </c>
      <c r="O59" s="37"/>
      <c r="Q59" s="25" t="s">
        <v>84</v>
      </c>
      <c r="R59" s="25">
        <v>28.82</v>
      </c>
      <c r="S59" s="25">
        <v>5.8170000000000002</v>
      </c>
      <c r="T59" s="26">
        <f t="shared" si="10"/>
        <v>2018.499</v>
      </c>
      <c r="U59" s="26">
        <f t="shared" si="11"/>
        <v>100924.95</v>
      </c>
      <c r="V59" s="25"/>
      <c r="W59" s="25"/>
      <c r="X59" s="25"/>
      <c r="Y59" s="25"/>
      <c r="Z59" s="25"/>
      <c r="AA59" s="25"/>
      <c r="AB59" s="25" t="s">
        <v>102</v>
      </c>
      <c r="AC59" s="25">
        <v>33.409999999999997</v>
      </c>
      <c r="AD59" s="25">
        <v>0.26500000000000001</v>
      </c>
      <c r="AE59" s="26">
        <f t="shared" si="12"/>
        <v>91.954999999999998</v>
      </c>
      <c r="AF59" s="26">
        <f t="shared" si="13"/>
        <v>4597.75</v>
      </c>
      <c r="AG59" s="37"/>
      <c r="AH59" s="37"/>
      <c r="AI59" s="25" t="s">
        <v>102</v>
      </c>
      <c r="AJ59" s="25">
        <v>33.36</v>
      </c>
      <c r="AK59" s="25">
        <v>0.2429</v>
      </c>
      <c r="AL59" s="26">
        <f t="shared" si="14"/>
        <v>84.286299999999997</v>
      </c>
      <c r="AM59" s="26">
        <f t="shared" si="15"/>
        <v>4214.3149999999996</v>
      </c>
      <c r="AN59" s="25"/>
    </row>
    <row r="60" spans="10:42" x14ac:dyDescent="0.25">
      <c r="J60" s="25" t="s">
        <v>85</v>
      </c>
      <c r="K60" s="25">
        <v>27.29</v>
      </c>
      <c r="L60" s="25">
        <v>17.03</v>
      </c>
      <c r="M60" s="26">
        <f t="shared" si="8"/>
        <v>5909.4100000000008</v>
      </c>
      <c r="N60" s="26">
        <f t="shared" si="9"/>
        <v>295470.50000000006</v>
      </c>
      <c r="O60" s="36">
        <f>AVERAGE(N60:N62)</f>
        <v>306574.50000000006</v>
      </c>
      <c r="Q60" s="25" t="s">
        <v>85</v>
      </c>
      <c r="R60" s="25">
        <v>27.3</v>
      </c>
      <c r="S60" s="25">
        <v>16.41</v>
      </c>
      <c r="T60" s="26">
        <f t="shared" si="10"/>
        <v>5694.27</v>
      </c>
      <c r="U60" s="26">
        <f t="shared" si="11"/>
        <v>284713.5</v>
      </c>
      <c r="V60" s="26">
        <f>AVERAGE(U60:U62)</f>
        <v>284308.66666666669</v>
      </c>
      <c r="W60" s="26"/>
      <c r="X60" s="26">
        <f>AVERAGE(O60,V60)</f>
        <v>295441.58333333337</v>
      </c>
      <c r="Y60" s="26"/>
      <c r="Z60" s="26"/>
      <c r="AA60" s="26"/>
      <c r="AB60" s="25" t="s">
        <v>103</v>
      </c>
      <c r="AC60" s="25">
        <v>33.6</v>
      </c>
      <c r="AD60" s="25">
        <v>0.2329</v>
      </c>
      <c r="AE60" s="26">
        <f t="shared" si="12"/>
        <v>80.816299999999998</v>
      </c>
      <c r="AF60" s="26">
        <f t="shared" si="13"/>
        <v>4040.8150000000001</v>
      </c>
      <c r="AG60" s="36">
        <f>AVERAGE(AF60:AF62)</f>
        <v>5948.7366666666667</v>
      </c>
      <c r="AH60" s="36"/>
      <c r="AI60" s="25" t="s">
        <v>103</v>
      </c>
      <c r="AJ60" s="25">
        <v>32.97</v>
      </c>
      <c r="AK60" s="25">
        <v>0.31769999999999998</v>
      </c>
      <c r="AL60" s="26">
        <f t="shared" si="14"/>
        <v>110.24189999999999</v>
      </c>
      <c r="AM60" s="26">
        <f t="shared" si="15"/>
        <v>5512.0949999999993</v>
      </c>
      <c r="AN60" s="26">
        <f>AVERAGE(AM60:AM62)</f>
        <v>2991.949666666666</v>
      </c>
      <c r="AP60" s="1">
        <f>AVERAGE(AN60,AG60)</f>
        <v>4470.3431666666665</v>
      </c>
    </row>
    <row r="61" spans="10:42" x14ac:dyDescent="0.25">
      <c r="J61" s="25" t="s">
        <v>85</v>
      </c>
      <c r="K61" s="25">
        <v>27.16</v>
      </c>
      <c r="L61" s="25">
        <v>18.600000000000001</v>
      </c>
      <c r="M61" s="26">
        <f t="shared" si="8"/>
        <v>6454.2000000000007</v>
      </c>
      <c r="N61" s="26">
        <f t="shared" si="9"/>
        <v>322710.00000000006</v>
      </c>
      <c r="O61" s="37"/>
      <c r="Q61" s="25" t="s">
        <v>85</v>
      </c>
      <c r="R61" s="25">
        <v>27.24</v>
      </c>
      <c r="S61" s="25">
        <v>17.100000000000001</v>
      </c>
      <c r="T61" s="26">
        <f t="shared" si="10"/>
        <v>5933.7000000000007</v>
      </c>
      <c r="U61" s="26">
        <f t="shared" si="11"/>
        <v>296685.00000000006</v>
      </c>
      <c r="V61" s="25"/>
      <c r="W61" s="25"/>
      <c r="X61" s="25"/>
      <c r="Y61" s="25"/>
      <c r="Z61" s="25"/>
      <c r="AA61" s="25"/>
      <c r="AB61" s="25" t="s">
        <v>103</v>
      </c>
      <c r="AC61" s="25">
        <v>32.72</v>
      </c>
      <c r="AD61" s="25">
        <v>0.42349999999999999</v>
      </c>
      <c r="AE61" s="26">
        <f t="shared" si="12"/>
        <v>146.9545</v>
      </c>
      <c r="AF61" s="26">
        <f t="shared" si="13"/>
        <v>7347.7249999999995</v>
      </c>
      <c r="AG61" s="37"/>
      <c r="AH61" s="37"/>
      <c r="AI61" s="25" t="s">
        <v>103</v>
      </c>
      <c r="AJ61" s="25">
        <v>34.08</v>
      </c>
      <c r="AK61" s="25">
        <v>0.14799999999999999</v>
      </c>
      <c r="AL61" s="26">
        <f t="shared" si="14"/>
        <v>51.355999999999995</v>
      </c>
      <c r="AM61" s="26">
        <f t="shared" si="15"/>
        <v>2567.7999999999997</v>
      </c>
      <c r="AN61" s="25"/>
    </row>
    <row r="62" spans="10:42" x14ac:dyDescent="0.25">
      <c r="J62" s="25" t="s">
        <v>85</v>
      </c>
      <c r="K62" s="25">
        <v>27.26</v>
      </c>
      <c r="L62" s="25">
        <v>17.38</v>
      </c>
      <c r="M62" s="26">
        <f t="shared" si="8"/>
        <v>6030.86</v>
      </c>
      <c r="N62" s="26">
        <f t="shared" si="9"/>
        <v>301543</v>
      </c>
      <c r="O62" s="37"/>
      <c r="Q62" s="25" t="s">
        <v>85</v>
      </c>
      <c r="R62" s="25">
        <v>27.37</v>
      </c>
      <c r="S62" s="25">
        <v>15.65</v>
      </c>
      <c r="T62" s="26">
        <f t="shared" si="10"/>
        <v>5430.55</v>
      </c>
      <c r="U62" s="26">
        <f t="shared" si="11"/>
        <v>271527.5</v>
      </c>
      <c r="V62" s="25"/>
      <c r="W62" s="25"/>
      <c r="X62" s="25"/>
      <c r="Y62" s="25"/>
      <c r="Z62" s="25"/>
      <c r="AA62" s="25"/>
      <c r="AB62" s="25" t="s">
        <v>103</v>
      </c>
      <c r="AC62" s="25">
        <v>32.909999999999997</v>
      </c>
      <c r="AD62" s="25">
        <v>0.37219999999999998</v>
      </c>
      <c r="AE62" s="26">
        <f t="shared" si="12"/>
        <v>129.1534</v>
      </c>
      <c r="AF62" s="26">
        <f t="shared" si="13"/>
        <v>6457.67</v>
      </c>
      <c r="AG62" s="37"/>
      <c r="AH62" s="37"/>
      <c r="AI62" s="25" t="s">
        <v>103</v>
      </c>
      <c r="AJ62" s="25">
        <v>35.61</v>
      </c>
      <c r="AK62" s="25">
        <v>5.1639999999999998E-2</v>
      </c>
      <c r="AL62" s="26">
        <f t="shared" si="14"/>
        <v>17.919080000000001</v>
      </c>
      <c r="AM62" s="26">
        <f t="shared" si="15"/>
        <v>895.95400000000006</v>
      </c>
      <c r="AN62" s="25"/>
    </row>
    <row r="63" spans="10:42" x14ac:dyDescent="0.25">
      <c r="J63" s="25" t="s">
        <v>86</v>
      </c>
      <c r="K63" s="25">
        <v>24.86</v>
      </c>
      <c r="L63" s="25">
        <v>88.24</v>
      </c>
      <c r="M63" s="26">
        <f t="shared" si="8"/>
        <v>30619.279999999999</v>
      </c>
      <c r="N63" s="26">
        <f t="shared" si="9"/>
        <v>1530964</v>
      </c>
      <c r="O63" s="36">
        <f>AVERAGE(N63:N65)</f>
        <v>1584633.3333333333</v>
      </c>
      <c r="Q63" s="25" t="s">
        <v>86</v>
      </c>
      <c r="R63" s="25">
        <v>25.16</v>
      </c>
      <c r="S63" s="25">
        <v>70.69</v>
      </c>
      <c r="T63" s="26">
        <f t="shared" si="10"/>
        <v>24529.43</v>
      </c>
      <c r="U63" s="26">
        <f t="shared" si="11"/>
        <v>1226471.5</v>
      </c>
      <c r="V63" s="26">
        <f>AVERAGE(U63:U65)</f>
        <v>1232081.3333333333</v>
      </c>
      <c r="W63" s="26"/>
      <c r="X63" s="26">
        <f>AVERAGE(O63,V63)</f>
        <v>1408357.3333333333</v>
      </c>
      <c r="Y63" s="26"/>
      <c r="Z63" s="26"/>
      <c r="AA63" s="26"/>
      <c r="AB63" s="25" t="s">
        <v>104</v>
      </c>
      <c r="AC63" s="25">
        <v>33.15</v>
      </c>
      <c r="AD63" s="25">
        <v>0.31619999999999998</v>
      </c>
      <c r="AE63" s="26">
        <f t="shared" si="12"/>
        <v>109.72139999999999</v>
      </c>
      <c r="AF63" s="26">
        <f t="shared" si="13"/>
        <v>5486.07</v>
      </c>
      <c r="AG63" s="36">
        <f>AVERAGE(AF63:AF65)</f>
        <v>4761.9966666666669</v>
      </c>
      <c r="AH63" s="36"/>
      <c r="AI63" s="25" t="s">
        <v>104</v>
      </c>
      <c r="AJ63" s="25">
        <v>32.880000000000003</v>
      </c>
      <c r="AK63" s="25">
        <v>0.33800000000000002</v>
      </c>
      <c r="AL63" s="26">
        <f t="shared" si="14"/>
        <v>117.286</v>
      </c>
      <c r="AM63" s="26">
        <f t="shared" si="15"/>
        <v>5864.3</v>
      </c>
      <c r="AN63" s="26">
        <f>AVERAGE(AM63:AM65)</f>
        <v>6471.8969999999999</v>
      </c>
      <c r="AP63" s="1">
        <f>AVERAGE(AN63,AG63)</f>
        <v>5616.9468333333334</v>
      </c>
    </row>
    <row r="64" spans="10:42" x14ac:dyDescent="0.25">
      <c r="J64" s="25" t="s">
        <v>86</v>
      </c>
      <c r="K64" s="25">
        <v>24.83</v>
      </c>
      <c r="L64" s="25">
        <v>90.05</v>
      </c>
      <c r="M64" s="26">
        <f t="shared" si="8"/>
        <v>31247.35</v>
      </c>
      <c r="N64" s="26">
        <f t="shared" si="9"/>
        <v>1562367.5</v>
      </c>
      <c r="O64" s="37"/>
      <c r="Q64" s="25" t="s">
        <v>86</v>
      </c>
      <c r="R64" s="25">
        <v>25.16</v>
      </c>
      <c r="S64" s="25">
        <v>70.69</v>
      </c>
      <c r="T64" s="26">
        <f t="shared" si="10"/>
        <v>24529.43</v>
      </c>
      <c r="U64" s="26">
        <f t="shared" si="11"/>
        <v>1226471.5</v>
      </c>
      <c r="V64" s="25"/>
      <c r="W64" s="25"/>
      <c r="X64" s="25"/>
      <c r="Y64" s="25"/>
      <c r="Z64" s="25"/>
      <c r="AA64" s="25"/>
      <c r="AB64" s="25" t="s">
        <v>104</v>
      </c>
      <c r="AC64" s="25">
        <v>33.51</v>
      </c>
      <c r="AD64" s="25">
        <v>0.24759999999999999</v>
      </c>
      <c r="AE64" s="26">
        <f t="shared" si="12"/>
        <v>85.917199999999994</v>
      </c>
      <c r="AF64" s="26">
        <f t="shared" si="13"/>
        <v>4295.8599999999997</v>
      </c>
      <c r="AG64" s="37"/>
      <c r="AH64" s="37"/>
      <c r="AI64" s="25" t="s">
        <v>104</v>
      </c>
      <c r="AJ64" s="25">
        <v>35.270000000000003</v>
      </c>
      <c r="AK64" s="25">
        <v>6.5259999999999999E-2</v>
      </c>
      <c r="AL64" s="26">
        <f t="shared" si="14"/>
        <v>22.645219999999998</v>
      </c>
      <c r="AM64" s="26">
        <f t="shared" si="15"/>
        <v>1132.261</v>
      </c>
      <c r="AN64" s="25"/>
    </row>
    <row r="65" spans="10:42" x14ac:dyDescent="0.25">
      <c r="J65" s="25" t="s">
        <v>86</v>
      </c>
      <c r="K65" s="25">
        <v>24.74</v>
      </c>
      <c r="L65" s="25">
        <v>95.71</v>
      </c>
      <c r="M65" s="26">
        <f t="shared" si="8"/>
        <v>33211.369999999995</v>
      </c>
      <c r="N65" s="26">
        <f t="shared" si="9"/>
        <v>1660568.4999999998</v>
      </c>
      <c r="O65" s="37"/>
      <c r="Q65" s="25" t="s">
        <v>86</v>
      </c>
      <c r="R65" s="25">
        <v>25.14</v>
      </c>
      <c r="S65" s="25">
        <v>71.66</v>
      </c>
      <c r="T65" s="26">
        <f t="shared" si="10"/>
        <v>24866.02</v>
      </c>
      <c r="U65" s="26">
        <f t="shared" si="11"/>
        <v>1243301</v>
      </c>
      <c r="V65" s="25"/>
      <c r="W65" s="25"/>
      <c r="X65" s="25"/>
      <c r="Y65" s="25"/>
      <c r="Z65" s="25"/>
      <c r="AA65" s="25"/>
      <c r="AB65" s="25" t="s">
        <v>104</v>
      </c>
      <c r="AC65" s="25">
        <v>33.44</v>
      </c>
      <c r="AD65" s="25">
        <v>0.2596</v>
      </c>
      <c r="AE65" s="26">
        <f t="shared" si="12"/>
        <v>90.081199999999995</v>
      </c>
      <c r="AF65" s="26">
        <f t="shared" si="13"/>
        <v>4504.0599999999995</v>
      </c>
      <c r="AG65" s="37"/>
      <c r="AH65" s="37"/>
      <c r="AI65" s="25" t="s">
        <v>104</v>
      </c>
      <c r="AJ65" s="25">
        <v>31.79</v>
      </c>
      <c r="AK65" s="25">
        <v>0.71579999999999999</v>
      </c>
      <c r="AL65" s="26">
        <f t="shared" si="14"/>
        <v>248.3826</v>
      </c>
      <c r="AM65" s="26">
        <f t="shared" si="15"/>
        <v>12419.13</v>
      </c>
      <c r="AN65" s="25"/>
    </row>
    <row r="66" spans="10:42" x14ac:dyDescent="0.25">
      <c r="J66" s="25" t="s">
        <v>87</v>
      </c>
      <c r="K66" s="25">
        <v>29.93</v>
      </c>
      <c r="L66" s="25">
        <v>2.8519999999999999</v>
      </c>
      <c r="M66" s="26">
        <f t="shared" si="8"/>
        <v>989.64400000000001</v>
      </c>
      <c r="N66" s="26">
        <f t="shared" si="9"/>
        <v>49482.2</v>
      </c>
      <c r="O66" s="36">
        <f>AVERAGE(N66:N68)</f>
        <v>45017.466666666667</v>
      </c>
      <c r="Q66" s="25" t="s">
        <v>87</v>
      </c>
      <c r="R66" s="25">
        <v>33.18</v>
      </c>
      <c r="S66" s="25">
        <v>0.2969</v>
      </c>
      <c r="T66" s="26">
        <f t="shared" si="10"/>
        <v>103.0243</v>
      </c>
      <c r="U66" s="26">
        <f t="shared" si="11"/>
        <v>5151.2150000000001</v>
      </c>
      <c r="V66" s="26">
        <f>AVERAGE(U66:U68)</f>
        <v>4024.6216666666664</v>
      </c>
      <c r="W66" s="26"/>
      <c r="X66" s="26">
        <f>AVERAGE(O66,V66)</f>
        <v>24521.044166666667</v>
      </c>
      <c r="Y66" s="26"/>
      <c r="Z66" s="26"/>
      <c r="AA66" s="26"/>
      <c r="AB66" s="25" t="s">
        <v>105</v>
      </c>
      <c r="AC66" s="25" t="s">
        <v>0</v>
      </c>
      <c r="AD66" s="25" t="s">
        <v>1</v>
      </c>
      <c r="AE66" s="26" t="e">
        <f t="shared" si="12"/>
        <v>#VALUE!</v>
      </c>
      <c r="AF66" s="26" t="e">
        <f t="shared" si="13"/>
        <v>#VALUE!</v>
      </c>
      <c r="AG66" s="36">
        <f>AVERAGE(AF67:AF68)</f>
        <v>835.7494999999999</v>
      </c>
      <c r="AH66" s="36"/>
      <c r="AI66" s="25" t="s">
        <v>105</v>
      </c>
      <c r="AJ66" s="25">
        <v>34.54</v>
      </c>
      <c r="AK66" s="25">
        <v>0.10780000000000001</v>
      </c>
      <c r="AL66" s="26">
        <f t="shared" si="14"/>
        <v>37.406600000000005</v>
      </c>
      <c r="AM66" s="26">
        <f t="shared" si="15"/>
        <v>1870.3300000000002</v>
      </c>
      <c r="AN66" s="26">
        <f>AVERAGE(AM66,AM68)</f>
        <v>1717.4765</v>
      </c>
      <c r="AP66" s="1">
        <f>AVERAGE(AN66,AG66)</f>
        <v>1276.6129999999998</v>
      </c>
    </row>
    <row r="67" spans="10:42" x14ac:dyDescent="0.25">
      <c r="J67" s="25" t="s">
        <v>87</v>
      </c>
      <c r="K67" s="25">
        <v>30.13</v>
      </c>
      <c r="L67" s="25">
        <v>2.4910000000000001</v>
      </c>
      <c r="M67" s="26">
        <f t="shared" ref="M67:M77" si="16">L67*347</f>
        <v>864.37700000000007</v>
      </c>
      <c r="N67" s="26">
        <f t="shared" ref="N67:N77" si="17">M67*50</f>
        <v>43218.850000000006</v>
      </c>
      <c r="O67" s="37"/>
      <c r="Q67" s="25" t="s">
        <v>87</v>
      </c>
      <c r="R67" s="25">
        <v>33.33</v>
      </c>
      <c r="S67" s="25">
        <v>0.2681</v>
      </c>
      <c r="T67" s="26">
        <f t="shared" ref="T67:T77" si="18">S67*347</f>
        <v>93.030699999999996</v>
      </c>
      <c r="U67" s="26">
        <f t="shared" ref="U67:U77" si="19">T67*50</f>
        <v>4651.5349999999999</v>
      </c>
      <c r="V67" s="25"/>
      <c r="W67" s="25"/>
      <c r="X67" s="25"/>
      <c r="Y67" s="25"/>
      <c r="Z67" s="25"/>
      <c r="AA67" s="25"/>
      <c r="AB67" s="25" t="s">
        <v>105</v>
      </c>
      <c r="AC67" s="25">
        <v>35.61</v>
      </c>
      <c r="AD67" s="25">
        <v>5.9420000000000001E-2</v>
      </c>
      <c r="AE67" s="26">
        <f t="shared" ref="AE67:AE77" si="20">AD67*347</f>
        <v>20.618739999999999</v>
      </c>
      <c r="AF67" s="26">
        <f t="shared" ref="AF67:AF77" si="21">AE67*50</f>
        <v>1030.9369999999999</v>
      </c>
      <c r="AG67" s="37"/>
      <c r="AH67" s="37"/>
      <c r="AI67" s="25" t="s">
        <v>105</v>
      </c>
      <c r="AJ67" s="25" t="s">
        <v>0</v>
      </c>
      <c r="AK67" s="25" t="s">
        <v>1</v>
      </c>
      <c r="AL67" s="26" t="e">
        <f t="shared" ref="AL67:AL77" si="22">AK67*347</f>
        <v>#VALUE!</v>
      </c>
      <c r="AM67" s="26" t="e">
        <f t="shared" ref="AM67:AM77" si="23">AL67*50</f>
        <v>#VALUE!</v>
      </c>
      <c r="AN67" s="25"/>
    </row>
    <row r="68" spans="10:42" x14ac:dyDescent="0.25">
      <c r="J68" s="25" t="s">
        <v>87</v>
      </c>
      <c r="K68" s="25">
        <v>30.16</v>
      </c>
      <c r="L68" s="25">
        <v>2.4409999999999998</v>
      </c>
      <c r="M68" s="26">
        <f t="shared" si="16"/>
        <v>847.02699999999993</v>
      </c>
      <c r="N68" s="26">
        <f t="shared" si="17"/>
        <v>42351.35</v>
      </c>
      <c r="O68" s="37"/>
      <c r="Q68" s="25" t="s">
        <v>87</v>
      </c>
      <c r="R68" s="25">
        <v>34.380000000000003</v>
      </c>
      <c r="S68" s="25">
        <v>0.13089999999999999</v>
      </c>
      <c r="T68" s="26">
        <f t="shared" si="18"/>
        <v>45.422299999999993</v>
      </c>
      <c r="U68" s="26">
        <f t="shared" si="19"/>
        <v>2271.1149999999998</v>
      </c>
      <c r="V68" s="25"/>
      <c r="W68" s="25"/>
      <c r="X68" s="25"/>
      <c r="Y68" s="25"/>
      <c r="Z68" s="25"/>
      <c r="AA68" s="25"/>
      <c r="AB68" s="25" t="s">
        <v>105</v>
      </c>
      <c r="AC68" s="25">
        <v>36.31</v>
      </c>
      <c r="AD68" s="25">
        <v>3.6920000000000001E-2</v>
      </c>
      <c r="AE68" s="26">
        <f t="shared" si="20"/>
        <v>12.81124</v>
      </c>
      <c r="AF68" s="26">
        <f t="shared" si="21"/>
        <v>640.56200000000001</v>
      </c>
      <c r="AG68" s="37"/>
      <c r="AH68" s="37"/>
      <c r="AI68" s="25" t="s">
        <v>105</v>
      </c>
      <c r="AJ68" s="25">
        <v>34.799999999999997</v>
      </c>
      <c r="AK68" s="25">
        <v>9.0179999999999996E-2</v>
      </c>
      <c r="AL68" s="26">
        <f t="shared" si="22"/>
        <v>31.292459999999998</v>
      </c>
      <c r="AM68" s="26">
        <f t="shared" si="23"/>
        <v>1564.6229999999998</v>
      </c>
      <c r="AN68" s="25"/>
    </row>
    <row r="69" spans="10:42" x14ac:dyDescent="0.25">
      <c r="J69" s="25" t="s">
        <v>88</v>
      </c>
      <c r="K69" s="25">
        <v>30.71</v>
      </c>
      <c r="L69" s="25">
        <v>1.6819999999999999</v>
      </c>
      <c r="M69" s="26">
        <f t="shared" si="16"/>
        <v>583.654</v>
      </c>
      <c r="N69" s="26">
        <f t="shared" si="17"/>
        <v>29182.7</v>
      </c>
      <c r="O69" s="26">
        <f>AVERAGE(N69:N71)</f>
        <v>34792.533333333333</v>
      </c>
      <c r="Q69" s="25" t="s">
        <v>88</v>
      </c>
      <c r="R69" s="25">
        <v>30.78</v>
      </c>
      <c r="S69" s="25">
        <v>1.5269999999999999</v>
      </c>
      <c r="T69" s="26">
        <f t="shared" si="18"/>
        <v>529.86899999999991</v>
      </c>
      <c r="U69" s="26">
        <f t="shared" si="19"/>
        <v>26493.449999999997</v>
      </c>
      <c r="V69" s="26">
        <f>AVERAGE(U69:U71)</f>
        <v>42848.71666666666</v>
      </c>
      <c r="W69" s="26"/>
      <c r="X69" s="26">
        <f>AVERAGE(O69,V69)</f>
        <v>38820.625</v>
      </c>
      <c r="Y69" s="26"/>
      <c r="Z69" s="26"/>
      <c r="AA69" s="26"/>
      <c r="AB69" s="25" t="s">
        <v>106</v>
      </c>
      <c r="AC69" s="25">
        <v>32.65</v>
      </c>
      <c r="AD69" s="25">
        <v>0.44419999999999998</v>
      </c>
      <c r="AE69" s="26">
        <f t="shared" si="20"/>
        <v>154.13739999999999</v>
      </c>
      <c r="AF69" s="26">
        <f t="shared" si="21"/>
        <v>7706.869999999999</v>
      </c>
      <c r="AG69" s="26">
        <f>AVERAGE(AF69:AF71)</f>
        <v>9003.493333333332</v>
      </c>
      <c r="AH69" s="26"/>
      <c r="AI69" s="25" t="s">
        <v>106</v>
      </c>
      <c r="AJ69" s="25">
        <v>32.909999999999997</v>
      </c>
      <c r="AK69" s="25">
        <v>0.33110000000000001</v>
      </c>
      <c r="AL69" s="26">
        <f t="shared" si="22"/>
        <v>114.8917</v>
      </c>
      <c r="AM69" s="26">
        <f t="shared" si="23"/>
        <v>5744.585</v>
      </c>
      <c r="AN69" s="26">
        <f>AVERAGE(AM69:AM71)</f>
        <v>8034.206666666666</v>
      </c>
      <c r="AP69" s="1">
        <f>AVERAGE(AN69,AG69)</f>
        <v>8518.8499999999985</v>
      </c>
    </row>
    <row r="70" spans="10:42" x14ac:dyDescent="0.25">
      <c r="J70" s="25" t="s">
        <v>88</v>
      </c>
      <c r="K70" s="25">
        <v>30.05</v>
      </c>
      <c r="L70" s="25">
        <v>2.629</v>
      </c>
      <c r="M70" s="26">
        <f t="shared" si="16"/>
        <v>912.26300000000003</v>
      </c>
      <c r="N70" s="26">
        <f t="shared" si="17"/>
        <v>45613.15</v>
      </c>
      <c r="O70" s="25"/>
      <c r="Q70" s="25" t="s">
        <v>88</v>
      </c>
      <c r="R70" s="25">
        <v>29.79</v>
      </c>
      <c r="S70" s="25">
        <v>3.0009999999999999</v>
      </c>
      <c r="T70" s="26">
        <f t="shared" si="18"/>
        <v>1041.347</v>
      </c>
      <c r="U70" s="26">
        <f t="shared" si="19"/>
        <v>52067.35</v>
      </c>
      <c r="V70" s="25"/>
      <c r="W70" s="25"/>
      <c r="X70" s="25"/>
      <c r="Y70" s="25"/>
      <c r="Z70" s="25"/>
      <c r="AA70" s="25"/>
      <c r="AB70" s="25" t="s">
        <v>106</v>
      </c>
      <c r="AC70" s="25">
        <v>32.26</v>
      </c>
      <c r="AD70" s="25">
        <v>0.57899999999999996</v>
      </c>
      <c r="AE70" s="26">
        <f t="shared" si="20"/>
        <v>200.91299999999998</v>
      </c>
      <c r="AF70" s="26">
        <f t="shared" si="21"/>
        <v>10045.65</v>
      </c>
      <c r="AG70" s="25"/>
      <c r="AH70" s="25"/>
      <c r="AI70" s="25" t="s">
        <v>106</v>
      </c>
      <c r="AJ70" s="25">
        <v>33.07</v>
      </c>
      <c r="AK70" s="25">
        <v>0.29659999999999997</v>
      </c>
      <c r="AL70" s="26">
        <f t="shared" si="22"/>
        <v>102.92019999999999</v>
      </c>
      <c r="AM70" s="26">
        <f t="shared" si="23"/>
        <v>5146.0099999999993</v>
      </c>
      <c r="AN70" s="25"/>
    </row>
    <row r="71" spans="10:42" x14ac:dyDescent="0.25">
      <c r="J71" s="25" t="s">
        <v>88</v>
      </c>
      <c r="K71" s="25">
        <v>30.69</v>
      </c>
      <c r="L71" s="25">
        <v>1.7050000000000001</v>
      </c>
      <c r="M71" s="26">
        <f t="shared" si="16"/>
        <v>591.63499999999999</v>
      </c>
      <c r="N71" s="26">
        <f t="shared" si="17"/>
        <v>29581.75</v>
      </c>
      <c r="O71" s="25"/>
      <c r="Q71" s="25" t="s">
        <v>88</v>
      </c>
      <c r="R71" s="25">
        <v>29.85</v>
      </c>
      <c r="S71" s="25">
        <v>2.8809999999999998</v>
      </c>
      <c r="T71" s="26">
        <f t="shared" si="18"/>
        <v>999.70699999999988</v>
      </c>
      <c r="U71" s="26">
        <f t="shared" si="19"/>
        <v>49985.349999999991</v>
      </c>
      <c r="V71" s="25"/>
      <c r="W71" s="25"/>
      <c r="X71" s="25"/>
      <c r="Y71" s="25"/>
      <c r="Z71" s="25"/>
      <c r="AA71" s="25"/>
      <c r="AB71" s="25" t="s">
        <v>106</v>
      </c>
      <c r="AC71" s="25">
        <v>32.380000000000003</v>
      </c>
      <c r="AD71" s="25">
        <v>0.53359999999999996</v>
      </c>
      <c r="AE71" s="26">
        <f t="shared" si="20"/>
        <v>185.1592</v>
      </c>
      <c r="AF71" s="26">
        <f t="shared" si="21"/>
        <v>9257.9599999999991</v>
      </c>
      <c r="AG71" s="25"/>
      <c r="AH71" s="25"/>
      <c r="AI71" s="25" t="s">
        <v>106</v>
      </c>
      <c r="AJ71" s="25">
        <v>31.7</v>
      </c>
      <c r="AK71" s="25">
        <v>0.76149999999999995</v>
      </c>
      <c r="AL71" s="26">
        <f t="shared" si="22"/>
        <v>264.2405</v>
      </c>
      <c r="AM71" s="26">
        <f t="shared" si="23"/>
        <v>13212.025</v>
      </c>
      <c r="AN71" s="25"/>
    </row>
    <row r="72" spans="10:42" x14ac:dyDescent="0.25">
      <c r="J72" s="25" t="s">
        <v>89</v>
      </c>
      <c r="K72" s="25">
        <v>25.48</v>
      </c>
      <c r="L72" s="25">
        <v>58</v>
      </c>
      <c r="M72" s="26">
        <f t="shared" si="16"/>
        <v>20126</v>
      </c>
      <c r="N72" s="26">
        <f t="shared" si="17"/>
        <v>1006300</v>
      </c>
      <c r="O72" s="26">
        <f>AVERAGE(N72:N74)</f>
        <v>1083449.6666666667</v>
      </c>
      <c r="Q72" s="25" t="s">
        <v>89</v>
      </c>
      <c r="R72" s="25">
        <v>25.53</v>
      </c>
      <c r="S72" s="25">
        <v>54.91</v>
      </c>
      <c r="T72" s="26">
        <f t="shared" si="18"/>
        <v>19053.77</v>
      </c>
      <c r="U72" s="26">
        <f t="shared" si="19"/>
        <v>952688.5</v>
      </c>
      <c r="V72" s="26">
        <f>AVERAGE(U72:U74)</f>
        <v>950837.83333333337</v>
      </c>
      <c r="W72" s="26"/>
      <c r="X72" s="26">
        <f>AVERAGE(O72,V72)</f>
        <v>1017143.75</v>
      </c>
      <c r="Y72" s="26"/>
      <c r="Z72" s="26"/>
      <c r="AA72" s="26"/>
      <c r="AB72" s="25" t="s">
        <v>107</v>
      </c>
      <c r="AC72" s="25">
        <v>31.26</v>
      </c>
      <c r="AD72" s="25">
        <v>1.1419999999999999</v>
      </c>
      <c r="AE72" s="26">
        <f t="shared" si="20"/>
        <v>396.27399999999994</v>
      </c>
      <c r="AF72" s="26">
        <f t="shared" si="21"/>
        <v>19813.699999999997</v>
      </c>
      <c r="AG72" s="26">
        <f>AVERAGE(AF72:AF74)</f>
        <v>21953.533333333329</v>
      </c>
      <c r="AH72" s="26"/>
      <c r="AI72" s="25" t="s">
        <v>107</v>
      </c>
      <c r="AJ72" s="25">
        <v>30.49</v>
      </c>
      <c r="AK72" s="25">
        <v>1.7509999999999999</v>
      </c>
      <c r="AL72" s="26">
        <f t="shared" si="22"/>
        <v>607.59699999999998</v>
      </c>
      <c r="AM72" s="26">
        <f t="shared" si="23"/>
        <v>30379.85</v>
      </c>
      <c r="AN72" s="26">
        <f>AVERAGE(AM72:AM74)</f>
        <v>24763.654999999999</v>
      </c>
      <c r="AP72" s="1">
        <f>AVERAGE(AN72,AG72)</f>
        <v>23358.594166666662</v>
      </c>
    </row>
    <row r="73" spans="10:42" x14ac:dyDescent="0.25">
      <c r="J73" s="25" t="s">
        <v>89</v>
      </c>
      <c r="K73" s="25">
        <v>25.27</v>
      </c>
      <c r="L73" s="25">
        <v>66.86</v>
      </c>
      <c r="M73" s="26">
        <f t="shared" si="16"/>
        <v>23200.42</v>
      </c>
      <c r="N73" s="26">
        <f t="shared" si="17"/>
        <v>1160021</v>
      </c>
      <c r="O73" s="25"/>
      <c r="Q73" s="25" t="s">
        <v>89</v>
      </c>
      <c r="R73" s="25">
        <v>25.58</v>
      </c>
      <c r="S73" s="25">
        <v>53.07</v>
      </c>
      <c r="T73" s="26">
        <f t="shared" si="18"/>
        <v>18415.29</v>
      </c>
      <c r="U73" s="26">
        <f t="shared" si="19"/>
        <v>920764.5</v>
      </c>
      <c r="V73" s="25"/>
      <c r="W73" s="25"/>
      <c r="X73" s="25"/>
      <c r="Y73" s="25"/>
      <c r="Z73" s="25"/>
      <c r="AA73" s="25"/>
      <c r="AB73" s="25" t="s">
        <v>107</v>
      </c>
      <c r="AC73" s="25">
        <v>31.06</v>
      </c>
      <c r="AD73" s="25">
        <v>1.3089999999999999</v>
      </c>
      <c r="AE73" s="26">
        <f t="shared" si="20"/>
        <v>454.22299999999996</v>
      </c>
      <c r="AF73" s="26">
        <f t="shared" si="21"/>
        <v>22711.149999999998</v>
      </c>
      <c r="AG73" s="25"/>
      <c r="AH73" s="25"/>
      <c r="AI73" s="25" t="s">
        <v>107</v>
      </c>
      <c r="AJ73" s="25">
        <v>30.57</v>
      </c>
      <c r="AK73" s="25">
        <v>1.657</v>
      </c>
      <c r="AL73" s="26">
        <f t="shared" si="22"/>
        <v>574.97900000000004</v>
      </c>
      <c r="AM73" s="26">
        <f t="shared" si="23"/>
        <v>28748.95</v>
      </c>
      <c r="AN73" s="25"/>
    </row>
    <row r="74" spans="10:42" x14ac:dyDescent="0.25">
      <c r="J74" s="25" t="s">
        <v>89</v>
      </c>
      <c r="K74" s="25">
        <v>25.37</v>
      </c>
      <c r="L74" s="25">
        <v>62.48</v>
      </c>
      <c r="M74" s="26">
        <f t="shared" si="16"/>
        <v>21680.559999999998</v>
      </c>
      <c r="N74" s="26">
        <f t="shared" si="17"/>
        <v>1084028</v>
      </c>
      <c r="O74" s="25"/>
      <c r="Q74" s="25" t="s">
        <v>89</v>
      </c>
      <c r="R74" s="25">
        <v>25.49</v>
      </c>
      <c r="S74" s="25">
        <v>56.43</v>
      </c>
      <c r="T74" s="26">
        <f t="shared" si="18"/>
        <v>19581.21</v>
      </c>
      <c r="U74" s="26">
        <f t="shared" si="19"/>
        <v>979060.5</v>
      </c>
      <c r="V74" s="25"/>
      <c r="W74" s="25"/>
      <c r="X74" s="25"/>
      <c r="Y74" s="25"/>
      <c r="Z74" s="25"/>
      <c r="AA74" s="25"/>
      <c r="AB74" s="25" t="s">
        <v>107</v>
      </c>
      <c r="AC74" s="25">
        <v>31.02</v>
      </c>
      <c r="AD74" s="25">
        <v>1.345</v>
      </c>
      <c r="AE74" s="26">
        <f t="shared" si="20"/>
        <v>466.71499999999997</v>
      </c>
      <c r="AF74" s="26">
        <f t="shared" si="21"/>
        <v>23335.75</v>
      </c>
      <c r="AG74" s="25"/>
      <c r="AH74" s="25"/>
      <c r="AI74" s="25" t="s">
        <v>107</v>
      </c>
      <c r="AJ74" s="25">
        <v>31.5</v>
      </c>
      <c r="AK74" s="25">
        <v>0.87390000000000001</v>
      </c>
      <c r="AL74" s="26">
        <f t="shared" si="22"/>
        <v>303.24329999999998</v>
      </c>
      <c r="AM74" s="26">
        <f t="shared" si="23"/>
        <v>15162.164999999999</v>
      </c>
      <c r="AN74" s="25"/>
    </row>
    <row r="75" spans="10:42" x14ac:dyDescent="0.25">
      <c r="J75" s="25" t="s">
        <v>90</v>
      </c>
      <c r="K75" s="25">
        <v>25.8</v>
      </c>
      <c r="L75" s="25">
        <v>46.7</v>
      </c>
      <c r="M75" s="26">
        <f t="shared" si="16"/>
        <v>16204.900000000001</v>
      </c>
      <c r="N75" s="26">
        <f t="shared" si="17"/>
        <v>810245.00000000012</v>
      </c>
      <c r="O75" s="26">
        <f>AVERAGE(N75:N77)</f>
        <v>645767</v>
      </c>
      <c r="Q75" s="25" t="s">
        <v>90</v>
      </c>
      <c r="R75" s="25">
        <v>25.93</v>
      </c>
      <c r="S75" s="25">
        <v>41.8</v>
      </c>
      <c r="T75" s="26">
        <f t="shared" si="18"/>
        <v>14504.599999999999</v>
      </c>
      <c r="U75" s="26">
        <f t="shared" si="19"/>
        <v>725229.99999999988</v>
      </c>
      <c r="V75" s="26">
        <f>AVERAGE(U75:U76)</f>
        <v>685498.5</v>
      </c>
      <c r="W75" s="26"/>
      <c r="X75" s="26">
        <f>AVERAGE(O75,V75)</f>
        <v>665632.75</v>
      </c>
      <c r="Y75" s="26"/>
      <c r="Z75" s="26"/>
      <c r="AA75" s="26"/>
      <c r="AB75" s="25" t="s">
        <v>108</v>
      </c>
      <c r="AC75" s="25">
        <v>34.21</v>
      </c>
      <c r="AD75" s="25">
        <v>0.15390000000000001</v>
      </c>
      <c r="AE75" s="26">
        <f t="shared" si="20"/>
        <v>53.403300000000002</v>
      </c>
      <c r="AF75" s="26">
        <f t="shared" si="21"/>
        <v>2670.165</v>
      </c>
      <c r="AG75" s="26">
        <f>AVERAGE(AF75:AF76)</f>
        <v>3697.2849999999999</v>
      </c>
      <c r="AH75" s="26"/>
      <c r="AI75" s="25" t="s">
        <v>108</v>
      </c>
      <c r="AJ75" s="25" t="s">
        <v>0</v>
      </c>
      <c r="AK75" s="25" t="s">
        <v>1</v>
      </c>
      <c r="AL75" s="26" t="e">
        <f t="shared" si="22"/>
        <v>#VALUE!</v>
      </c>
      <c r="AM75" s="26" t="e">
        <f t="shared" si="23"/>
        <v>#VALUE!</v>
      </c>
      <c r="AN75" s="26">
        <f>AVERAGE(AM76)</f>
        <v>4129.3</v>
      </c>
      <c r="AP75" s="1">
        <f>AVERAGE(AN75,AG75)</f>
        <v>3913.2925</v>
      </c>
    </row>
    <row r="76" spans="10:42" x14ac:dyDescent="0.25">
      <c r="J76" s="25" t="s">
        <v>90</v>
      </c>
      <c r="K76" s="25">
        <v>25.94</v>
      </c>
      <c r="L76" s="25">
        <v>42.48</v>
      </c>
      <c r="M76" s="26">
        <f t="shared" si="16"/>
        <v>14740.56</v>
      </c>
      <c r="N76" s="26">
        <f t="shared" si="17"/>
        <v>737028</v>
      </c>
      <c r="O76" s="25"/>
      <c r="Q76" s="25" t="s">
        <v>90</v>
      </c>
      <c r="R76" s="25">
        <v>26.1</v>
      </c>
      <c r="S76" s="25">
        <v>37.22</v>
      </c>
      <c r="T76" s="26">
        <f t="shared" si="18"/>
        <v>12915.34</v>
      </c>
      <c r="U76" s="26">
        <f t="shared" si="19"/>
        <v>645767</v>
      </c>
      <c r="V76" s="25"/>
      <c r="W76" s="25"/>
      <c r="X76" s="25"/>
      <c r="Y76" s="25"/>
      <c r="Z76" s="25"/>
      <c r="AA76" s="25"/>
      <c r="AB76" s="25" t="s">
        <v>108</v>
      </c>
      <c r="AC76" s="25">
        <v>33.369999999999997</v>
      </c>
      <c r="AD76" s="25">
        <v>0.27229999999999999</v>
      </c>
      <c r="AE76" s="26">
        <f t="shared" si="20"/>
        <v>94.488099999999989</v>
      </c>
      <c r="AF76" s="26">
        <f t="shared" si="21"/>
        <v>4724.4049999999997</v>
      </c>
      <c r="AG76" s="25"/>
      <c r="AH76" s="25"/>
      <c r="AI76" s="25" t="s">
        <v>108</v>
      </c>
      <c r="AJ76" s="25">
        <v>33.39</v>
      </c>
      <c r="AK76" s="25">
        <v>0.23799999999999999</v>
      </c>
      <c r="AL76" s="26">
        <f t="shared" si="22"/>
        <v>82.585999999999999</v>
      </c>
      <c r="AM76" s="26">
        <f t="shared" si="23"/>
        <v>4129.3</v>
      </c>
      <c r="AN76" s="25"/>
    </row>
    <row r="77" spans="10:42" x14ac:dyDescent="0.25">
      <c r="J77" s="25" t="s">
        <v>90</v>
      </c>
      <c r="K77" s="25">
        <v>26.88</v>
      </c>
      <c r="L77" s="25">
        <v>22.48</v>
      </c>
      <c r="M77" s="26">
        <f t="shared" si="16"/>
        <v>7800.56</v>
      </c>
      <c r="N77" s="26">
        <f t="shared" si="17"/>
        <v>390028</v>
      </c>
      <c r="O77" s="25"/>
      <c r="Q77" s="25" t="s">
        <v>90</v>
      </c>
      <c r="R77" s="25" t="s">
        <v>0</v>
      </c>
      <c r="S77" s="25" t="s">
        <v>1</v>
      </c>
      <c r="T77" s="26" t="e">
        <f t="shared" si="18"/>
        <v>#VALUE!</v>
      </c>
      <c r="U77" s="26" t="e">
        <f t="shared" si="19"/>
        <v>#VALUE!</v>
      </c>
      <c r="V77" s="25"/>
      <c r="W77" s="25"/>
      <c r="X77" s="25"/>
      <c r="Y77" s="25"/>
      <c r="Z77" s="25"/>
      <c r="AA77" s="25"/>
      <c r="AB77" s="25" t="s">
        <v>108</v>
      </c>
      <c r="AC77" s="25">
        <v>36.69</v>
      </c>
      <c r="AD77" s="25">
        <v>2.852E-2</v>
      </c>
      <c r="AE77" s="26">
        <f t="shared" si="20"/>
        <v>9.8964400000000001</v>
      </c>
      <c r="AF77" s="26">
        <f t="shared" si="21"/>
        <v>494.822</v>
      </c>
      <c r="AG77" s="25"/>
      <c r="AH77" s="25"/>
      <c r="AI77" s="25" t="s">
        <v>108</v>
      </c>
      <c r="AJ77" s="25" t="s">
        <v>0</v>
      </c>
      <c r="AK77" s="25" t="s">
        <v>1</v>
      </c>
      <c r="AL77" s="26" t="e">
        <f t="shared" si="22"/>
        <v>#VALUE!</v>
      </c>
      <c r="AM77" s="26" t="e">
        <f t="shared" si="23"/>
        <v>#VALUE!</v>
      </c>
      <c r="AN77" s="25"/>
    </row>
  </sheetData>
  <mergeCells count="5">
    <mergeCell ref="J1:O1"/>
    <mergeCell ref="AB1:AG1"/>
    <mergeCell ref="A2:G2"/>
    <mergeCell ref="Q1:V1"/>
    <mergeCell ref="AI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41307-7025-47AD-B2E4-365AF4FC9518}">
  <dimension ref="A1:X35"/>
  <sheetViews>
    <sheetView zoomScale="70" zoomScaleNormal="70" workbookViewId="0">
      <selection activeCell="Z24" sqref="Z24"/>
    </sheetView>
  </sheetViews>
  <sheetFormatPr defaultRowHeight="15" x14ac:dyDescent="0.25"/>
  <cols>
    <col min="6" max="6" width="27.42578125" bestFit="1" customWidth="1"/>
    <col min="10" max="10" width="10.42578125" bestFit="1" customWidth="1"/>
    <col min="12" max="12" width="27.42578125" bestFit="1" customWidth="1"/>
    <col min="18" max="18" width="27.42578125" bestFit="1" customWidth="1"/>
  </cols>
  <sheetData>
    <row r="1" spans="1:24" x14ac:dyDescent="0.25">
      <c r="A1" s="49" t="s">
        <v>27</v>
      </c>
      <c r="B1" s="49"/>
      <c r="C1" s="2" t="s">
        <v>121</v>
      </c>
      <c r="F1" s="50" t="s">
        <v>122</v>
      </c>
      <c r="G1" s="51" t="s">
        <v>21</v>
      </c>
      <c r="H1" s="51" t="s">
        <v>22</v>
      </c>
      <c r="I1" s="53" t="s">
        <v>23</v>
      </c>
      <c r="J1" s="50" t="s">
        <v>24</v>
      </c>
      <c r="L1" s="50" t="s">
        <v>122</v>
      </c>
      <c r="M1" s="50" t="s">
        <v>21</v>
      </c>
      <c r="N1" s="50" t="s">
        <v>22</v>
      </c>
      <c r="O1" s="50" t="s">
        <v>23</v>
      </c>
      <c r="P1" s="50" t="s">
        <v>24</v>
      </c>
      <c r="R1" s="50" t="s">
        <v>122</v>
      </c>
      <c r="S1" s="51" t="s">
        <v>21</v>
      </c>
      <c r="T1" s="52" t="s">
        <v>22</v>
      </c>
      <c r="U1" s="53" t="s">
        <v>23</v>
      </c>
      <c r="V1" s="50" t="s">
        <v>24</v>
      </c>
      <c r="X1" s="58" t="s">
        <v>190</v>
      </c>
    </row>
    <row r="2" spans="1:24" x14ac:dyDescent="0.25">
      <c r="A2" s="49" t="s">
        <v>26</v>
      </c>
      <c r="B2" s="49"/>
      <c r="C2">
        <f>1000/20</f>
        <v>50</v>
      </c>
      <c r="F2" s="13" t="s">
        <v>125</v>
      </c>
      <c r="G2" s="13">
        <v>26.1</v>
      </c>
      <c r="H2" s="54">
        <v>8.8770000000000007</v>
      </c>
      <c r="I2" s="54">
        <v>3080.3190000000004</v>
      </c>
      <c r="J2" s="55">
        <v>154015.95000000001</v>
      </c>
      <c r="K2" s="9"/>
      <c r="L2" s="13" t="s">
        <v>165</v>
      </c>
      <c r="M2" s="13">
        <v>25.89</v>
      </c>
      <c r="N2" s="54">
        <v>7.774</v>
      </c>
      <c r="O2" s="57">
        <v>2697.578</v>
      </c>
      <c r="P2" s="57">
        <v>134878.9</v>
      </c>
      <c r="Q2" s="9"/>
      <c r="R2" s="13" t="s">
        <v>165</v>
      </c>
      <c r="S2" s="13">
        <v>25.29</v>
      </c>
      <c r="T2" s="54">
        <v>12.2</v>
      </c>
      <c r="U2" s="54">
        <v>4233.3999999999996</v>
      </c>
      <c r="V2" s="54">
        <v>211669.99999999997</v>
      </c>
      <c r="X2" s="1">
        <f>AVERAGE(J2,P2,V2)</f>
        <v>166854.94999999998</v>
      </c>
    </row>
    <row r="3" spans="1:24" x14ac:dyDescent="0.25">
      <c r="F3" s="13" t="s">
        <v>130</v>
      </c>
      <c r="G3" s="13">
        <v>25.93</v>
      </c>
      <c r="H3" s="54">
        <v>9.9290000000000003</v>
      </c>
      <c r="I3" s="54">
        <v>3445.3630000000003</v>
      </c>
      <c r="J3" s="55">
        <v>172268.15000000002</v>
      </c>
      <c r="K3" s="9"/>
      <c r="L3" s="13" t="s">
        <v>167</v>
      </c>
      <c r="M3" s="13">
        <v>26.01</v>
      </c>
      <c r="N3" s="54">
        <v>7.16</v>
      </c>
      <c r="O3" s="57">
        <v>2484.52</v>
      </c>
      <c r="P3" s="57">
        <v>124226</v>
      </c>
      <c r="Q3" s="9"/>
      <c r="R3" s="13" t="s">
        <v>167</v>
      </c>
      <c r="S3" s="13">
        <v>25.72</v>
      </c>
      <c r="T3" s="54">
        <v>9.1010000000000009</v>
      </c>
      <c r="U3" s="54">
        <v>3158.0470000000005</v>
      </c>
      <c r="V3" s="54">
        <v>157902.35000000003</v>
      </c>
      <c r="X3" s="1">
        <f t="shared" ref="X3:X35" si="0">AVERAGE(J3,P3,V3)</f>
        <v>151465.50000000003</v>
      </c>
    </row>
    <row r="4" spans="1:24" x14ac:dyDescent="0.25">
      <c r="F4" s="54" t="s">
        <v>135</v>
      </c>
      <c r="G4" s="13">
        <v>26.96</v>
      </c>
      <c r="H4" s="54">
        <v>5.0389999999999997</v>
      </c>
      <c r="I4" s="54">
        <v>1748.5329999999999</v>
      </c>
      <c r="J4" s="55">
        <v>87426.65</v>
      </c>
      <c r="K4" s="9"/>
      <c r="L4" s="13" t="s">
        <v>168</v>
      </c>
      <c r="M4" s="13">
        <v>27.15</v>
      </c>
      <c r="N4" s="54">
        <v>3.2770000000000001</v>
      </c>
      <c r="O4" s="57">
        <v>1137.1190000000001</v>
      </c>
      <c r="P4" s="57">
        <v>56855.950000000004</v>
      </c>
      <c r="Q4" s="9"/>
      <c r="R4" s="13" t="s">
        <v>168</v>
      </c>
      <c r="S4" s="13">
        <v>27.25</v>
      </c>
      <c r="T4" s="54">
        <v>3.2120000000000002</v>
      </c>
      <c r="U4" s="54">
        <v>1114.5640000000001</v>
      </c>
      <c r="V4" s="54">
        <v>55728.200000000004</v>
      </c>
      <c r="X4" s="1">
        <f t="shared" si="0"/>
        <v>66670.266666666677</v>
      </c>
    </row>
    <row r="5" spans="1:24" x14ac:dyDescent="0.25">
      <c r="F5" s="13" t="s">
        <v>140</v>
      </c>
      <c r="G5" s="13">
        <v>27.75</v>
      </c>
      <c r="H5" s="13">
        <v>2.9950000000000001</v>
      </c>
      <c r="I5" s="54">
        <v>1039.2650000000001</v>
      </c>
      <c r="J5" s="55">
        <v>51963.250000000007</v>
      </c>
      <c r="K5" s="9"/>
      <c r="L5" s="13" t="s">
        <v>177</v>
      </c>
      <c r="M5" s="13">
        <v>27.85</v>
      </c>
      <c r="N5" s="54">
        <v>2.028</v>
      </c>
      <c r="O5" s="57">
        <v>703.71600000000001</v>
      </c>
      <c r="P5" s="57">
        <v>35185.800000000003</v>
      </c>
      <c r="Q5" s="9"/>
      <c r="R5" s="13" t="s">
        <v>177</v>
      </c>
      <c r="S5" s="13">
        <v>27.73</v>
      </c>
      <c r="T5" s="54">
        <v>2.3159999999999998</v>
      </c>
      <c r="U5" s="54">
        <v>803.65199999999993</v>
      </c>
      <c r="V5" s="54">
        <v>40182.6</v>
      </c>
      <c r="X5" s="1">
        <f t="shared" si="0"/>
        <v>42443.883333333339</v>
      </c>
    </row>
    <row r="6" spans="1:24" x14ac:dyDescent="0.25">
      <c r="F6" s="13" t="s">
        <v>144</v>
      </c>
      <c r="G6" s="13">
        <v>26.22</v>
      </c>
      <c r="H6" s="13">
        <v>8.2029999999999994</v>
      </c>
      <c r="I6" s="54">
        <v>2846.4409999999998</v>
      </c>
      <c r="J6" s="55">
        <v>142322.04999999999</v>
      </c>
      <c r="K6" s="9"/>
      <c r="L6" s="13" t="s">
        <v>178</v>
      </c>
      <c r="M6" s="13">
        <v>26.48</v>
      </c>
      <c r="N6" s="54">
        <v>5.1879999999999997</v>
      </c>
      <c r="O6" s="57">
        <v>1800.2359999999999</v>
      </c>
      <c r="P6" s="57">
        <v>90011.799999999988</v>
      </c>
      <c r="Q6" s="9"/>
      <c r="R6" s="13" t="s">
        <v>178</v>
      </c>
      <c r="S6" s="13">
        <v>26.51</v>
      </c>
      <c r="T6" s="54">
        <v>5.3150000000000004</v>
      </c>
      <c r="U6" s="54">
        <v>1844.3050000000001</v>
      </c>
      <c r="V6" s="54">
        <v>92215.25</v>
      </c>
      <c r="X6" s="1">
        <f t="shared" si="0"/>
        <v>108183.03333333333</v>
      </c>
    </row>
    <row r="7" spans="1:24" x14ac:dyDescent="0.25">
      <c r="F7" s="13" t="s">
        <v>148</v>
      </c>
      <c r="G7" s="13">
        <v>25.91</v>
      </c>
      <c r="H7" s="13">
        <v>10.06</v>
      </c>
      <c r="I7" s="54">
        <v>3490.82</v>
      </c>
      <c r="J7" s="55">
        <v>174541</v>
      </c>
      <c r="K7" s="9"/>
      <c r="L7" s="13" t="s">
        <v>179</v>
      </c>
      <c r="M7" s="13">
        <v>25.97</v>
      </c>
      <c r="N7" s="54">
        <v>7.359</v>
      </c>
      <c r="O7" s="57">
        <v>2553.5729999999999</v>
      </c>
      <c r="P7" s="57">
        <v>127678.65</v>
      </c>
      <c r="Q7" s="9"/>
      <c r="R7" s="13" t="s">
        <v>179</v>
      </c>
      <c r="S7" s="13">
        <v>25.97</v>
      </c>
      <c r="T7" s="54">
        <v>7.6769999999999996</v>
      </c>
      <c r="U7" s="54">
        <v>2663.9189999999999</v>
      </c>
      <c r="V7" s="54">
        <v>133195.94999999998</v>
      </c>
      <c r="X7" s="1">
        <f t="shared" si="0"/>
        <v>145138.53333333333</v>
      </c>
    </row>
    <row r="8" spans="1:24" x14ac:dyDescent="0.25">
      <c r="F8" s="13" t="s">
        <v>153</v>
      </c>
      <c r="G8" s="13">
        <v>33.39</v>
      </c>
      <c r="H8" s="13">
        <v>7.3069999999999996E-2</v>
      </c>
      <c r="I8" s="54">
        <v>25.35529</v>
      </c>
      <c r="J8" s="55">
        <v>1267.7645</v>
      </c>
      <c r="K8" s="9"/>
      <c r="L8" s="13" t="s">
        <v>180</v>
      </c>
      <c r="M8" s="13">
        <v>32.79</v>
      </c>
      <c r="N8" s="54">
        <v>6.8610000000000004E-2</v>
      </c>
      <c r="O8" s="57">
        <v>23.807670000000002</v>
      </c>
      <c r="P8" s="57">
        <v>1190.3835000000001</v>
      </c>
      <c r="Q8" s="9"/>
      <c r="R8" s="13" t="s">
        <v>180</v>
      </c>
      <c r="S8" s="13">
        <v>32.520000000000003</v>
      </c>
      <c r="T8" s="54">
        <v>8.8830000000000006E-2</v>
      </c>
      <c r="U8" s="54">
        <v>30.824010000000001</v>
      </c>
      <c r="V8" s="54">
        <v>1541.2005000000001</v>
      </c>
      <c r="X8" s="1">
        <f t="shared" si="0"/>
        <v>1333.1161666666667</v>
      </c>
    </row>
    <row r="9" spans="1:24" x14ac:dyDescent="0.25">
      <c r="F9" s="13" t="s">
        <v>124</v>
      </c>
      <c r="G9" s="13">
        <v>25.35</v>
      </c>
      <c r="H9" s="54">
        <v>14.55</v>
      </c>
      <c r="I9" s="54">
        <v>5048.8500000000004</v>
      </c>
      <c r="J9" s="55">
        <v>252442.50000000003</v>
      </c>
      <c r="K9" s="9"/>
      <c r="L9" s="13" t="s">
        <v>159</v>
      </c>
      <c r="M9" s="13">
        <v>25.22</v>
      </c>
      <c r="N9" s="54">
        <v>12.31</v>
      </c>
      <c r="O9" s="57">
        <v>4271.5700000000006</v>
      </c>
      <c r="P9" s="57">
        <v>213578.50000000003</v>
      </c>
      <c r="Q9" s="9"/>
      <c r="R9" s="13" t="s">
        <v>159</v>
      </c>
      <c r="S9" s="13">
        <v>25.36</v>
      </c>
      <c r="T9" s="54">
        <v>11.63</v>
      </c>
      <c r="U9" s="54">
        <v>4035.61</v>
      </c>
      <c r="V9" s="54">
        <v>201780.5</v>
      </c>
      <c r="X9" s="1">
        <f t="shared" si="0"/>
        <v>222600.5</v>
      </c>
    </row>
    <row r="10" spans="1:24" x14ac:dyDescent="0.25">
      <c r="F10" s="54" t="s">
        <v>129</v>
      </c>
      <c r="G10" s="13">
        <v>27.17</v>
      </c>
      <c r="H10" s="54">
        <v>4.3879999999999999</v>
      </c>
      <c r="I10" s="54">
        <v>1522.636</v>
      </c>
      <c r="J10" s="55">
        <v>76131.8</v>
      </c>
      <c r="K10" s="9"/>
      <c r="L10" s="13" t="s">
        <v>161</v>
      </c>
      <c r="M10" s="13">
        <v>27.18</v>
      </c>
      <c r="N10" s="54">
        <v>3.2109999999999999</v>
      </c>
      <c r="O10" s="57">
        <v>1114.2169999999999</v>
      </c>
      <c r="P10" s="57">
        <v>55710.849999999991</v>
      </c>
      <c r="Q10" s="9"/>
      <c r="R10" s="13" t="s">
        <v>161</v>
      </c>
      <c r="S10" s="13">
        <v>26.48</v>
      </c>
      <c r="T10" s="54">
        <v>5.4249999999999998</v>
      </c>
      <c r="U10" s="54">
        <v>1882.4749999999999</v>
      </c>
      <c r="V10" s="54">
        <v>94123.75</v>
      </c>
      <c r="X10" s="1">
        <f t="shared" si="0"/>
        <v>75322.133333333331</v>
      </c>
    </row>
    <row r="11" spans="1:24" x14ac:dyDescent="0.25">
      <c r="F11" s="13" t="s">
        <v>134</v>
      </c>
      <c r="G11" s="13">
        <v>26.48</v>
      </c>
      <c r="H11" s="54">
        <v>6.9119999999999999</v>
      </c>
      <c r="I11" s="54">
        <v>2398.4639999999999</v>
      </c>
      <c r="J11" s="55">
        <v>119923.2</v>
      </c>
      <c r="K11" s="9"/>
      <c r="L11" s="13" t="s">
        <v>163</v>
      </c>
      <c r="M11" s="13">
        <v>26.23</v>
      </c>
      <c r="N11" s="54">
        <v>6.1580000000000004</v>
      </c>
      <c r="O11" s="57">
        <v>2136.826</v>
      </c>
      <c r="P11" s="57">
        <v>106841.3</v>
      </c>
      <c r="Q11" s="9"/>
      <c r="R11" s="13" t="s">
        <v>163</v>
      </c>
      <c r="S11" s="13">
        <v>26.34</v>
      </c>
      <c r="T11" s="54">
        <v>5.9669999999999996</v>
      </c>
      <c r="U11" s="54">
        <v>2070.549</v>
      </c>
      <c r="V11" s="54">
        <v>103527.45</v>
      </c>
      <c r="X11" s="1">
        <f t="shared" si="0"/>
        <v>110097.31666666667</v>
      </c>
    </row>
    <row r="12" spans="1:24" x14ac:dyDescent="0.25">
      <c r="F12" s="13" t="s">
        <v>139</v>
      </c>
      <c r="G12" s="13">
        <v>26.75</v>
      </c>
      <c r="H12" s="13">
        <v>5.7859999999999996</v>
      </c>
      <c r="I12" s="54">
        <v>2007.742</v>
      </c>
      <c r="J12" s="55">
        <v>100387.09999999999</v>
      </c>
      <c r="K12" s="9"/>
      <c r="L12" s="13" t="s">
        <v>171</v>
      </c>
      <c r="M12" s="13">
        <v>27.04</v>
      </c>
      <c r="N12" s="54">
        <v>3.5339999999999998</v>
      </c>
      <c r="O12" s="57">
        <v>1226.298</v>
      </c>
      <c r="P12" s="57">
        <v>61314.9</v>
      </c>
      <c r="Q12" s="9"/>
      <c r="R12" s="13" t="s">
        <v>171</v>
      </c>
      <c r="S12" s="13">
        <v>26.81</v>
      </c>
      <c r="T12" s="54">
        <v>4.3330000000000002</v>
      </c>
      <c r="U12" s="54">
        <v>1503.5510000000002</v>
      </c>
      <c r="V12" s="54">
        <v>75177.55</v>
      </c>
      <c r="X12" s="1">
        <f t="shared" si="0"/>
        <v>78959.849999999991</v>
      </c>
    </row>
    <row r="13" spans="1:24" x14ac:dyDescent="0.25">
      <c r="F13" s="13" t="s">
        <v>189</v>
      </c>
      <c r="G13" s="13">
        <v>27.3</v>
      </c>
      <c r="H13" s="13">
        <v>4.0279999999999996</v>
      </c>
      <c r="I13" s="54">
        <v>1397.7159999999999</v>
      </c>
      <c r="J13" s="55">
        <v>69885.799999999988</v>
      </c>
      <c r="K13" s="9"/>
      <c r="L13" s="13" t="s">
        <v>189</v>
      </c>
      <c r="M13" s="13">
        <v>28.04</v>
      </c>
      <c r="N13" s="54">
        <v>1.78</v>
      </c>
      <c r="O13" s="57">
        <v>617.66</v>
      </c>
      <c r="P13" s="57">
        <v>30883</v>
      </c>
      <c r="Q13" s="9"/>
      <c r="R13" s="13" t="s">
        <v>189</v>
      </c>
      <c r="S13" s="13">
        <v>27.83</v>
      </c>
      <c r="T13" s="54">
        <v>2.1640000000000001</v>
      </c>
      <c r="U13" s="54">
        <v>750.90800000000002</v>
      </c>
      <c r="V13" s="54">
        <v>37545.4</v>
      </c>
      <c r="X13" s="1">
        <f t="shared" si="0"/>
        <v>46104.73333333333</v>
      </c>
    </row>
    <row r="14" spans="1:24" x14ac:dyDescent="0.25">
      <c r="F14" s="13" t="s">
        <v>152</v>
      </c>
      <c r="G14" s="13">
        <v>37.19</v>
      </c>
      <c r="H14" s="13">
        <v>5.986E-3</v>
      </c>
      <c r="I14" s="54">
        <v>2.0771419999999998</v>
      </c>
      <c r="J14" s="55">
        <v>103.85709999999999</v>
      </c>
      <c r="K14" s="9"/>
      <c r="L14" s="13" t="s">
        <v>175</v>
      </c>
      <c r="M14" s="13">
        <v>29.37</v>
      </c>
      <c r="N14" s="54">
        <v>0.71540000000000004</v>
      </c>
      <c r="O14" s="57">
        <v>248.24380000000002</v>
      </c>
      <c r="P14" s="57">
        <v>12412.19</v>
      </c>
      <c r="Q14" s="9"/>
      <c r="R14" s="13" t="s">
        <v>175</v>
      </c>
      <c r="S14" s="13">
        <v>30.56</v>
      </c>
      <c r="T14" s="54">
        <v>0.33729999999999999</v>
      </c>
      <c r="U14" s="54">
        <v>117.0431</v>
      </c>
      <c r="V14" s="54">
        <v>5852.1549999999997</v>
      </c>
      <c r="X14" s="1">
        <f t="shared" si="0"/>
        <v>6122.7340333333332</v>
      </c>
    </row>
    <row r="15" spans="1:24" x14ac:dyDescent="0.25">
      <c r="F15" s="13" t="s">
        <v>123</v>
      </c>
      <c r="G15" s="13">
        <v>31.49</v>
      </c>
      <c r="H15" s="54">
        <v>0.25530000000000003</v>
      </c>
      <c r="I15" s="54">
        <v>88.589100000000016</v>
      </c>
      <c r="J15" s="55">
        <v>4429.4550000000008</v>
      </c>
      <c r="K15" s="9"/>
      <c r="L15" s="13" t="s">
        <v>156</v>
      </c>
      <c r="M15" s="13">
        <v>31.33</v>
      </c>
      <c r="N15" s="54">
        <v>0.1867</v>
      </c>
      <c r="O15" s="57">
        <v>64.784900000000007</v>
      </c>
      <c r="P15" s="57">
        <v>3239.2450000000003</v>
      </c>
      <c r="Q15" s="9"/>
      <c r="R15" s="13" t="s">
        <v>156</v>
      </c>
      <c r="S15" s="13">
        <v>25.32</v>
      </c>
      <c r="T15" s="54">
        <v>11.95</v>
      </c>
      <c r="U15" s="54">
        <v>4146.6499999999996</v>
      </c>
      <c r="V15" s="54">
        <v>207332.49999999997</v>
      </c>
      <c r="X15" s="1">
        <f t="shared" si="0"/>
        <v>71667.066666666666</v>
      </c>
    </row>
    <row r="16" spans="1:24" x14ac:dyDescent="0.25">
      <c r="F16" s="54" t="s">
        <v>128</v>
      </c>
      <c r="G16" s="13">
        <v>30.28</v>
      </c>
      <c r="H16" s="54">
        <v>0.56630000000000003</v>
      </c>
      <c r="I16" s="54">
        <v>196.5061</v>
      </c>
      <c r="J16" s="55">
        <v>9825.3050000000003</v>
      </c>
      <c r="K16" s="9"/>
      <c r="L16" s="13" t="s">
        <v>157</v>
      </c>
      <c r="M16" s="13">
        <v>30.62</v>
      </c>
      <c r="N16" s="54">
        <v>0.30370000000000003</v>
      </c>
      <c r="O16" s="57">
        <v>105.38390000000001</v>
      </c>
      <c r="P16" s="57">
        <v>5269.1950000000006</v>
      </c>
      <c r="Q16" s="9"/>
      <c r="R16" s="13" t="s">
        <v>157</v>
      </c>
      <c r="S16" s="13">
        <v>30.03</v>
      </c>
      <c r="T16" s="54">
        <v>0.4839</v>
      </c>
      <c r="U16" s="54">
        <v>167.91329999999999</v>
      </c>
      <c r="V16" s="54">
        <v>8395.6649999999991</v>
      </c>
      <c r="X16" s="1">
        <f t="shared" si="0"/>
        <v>7830.0550000000003</v>
      </c>
    </row>
    <row r="17" spans="6:24" x14ac:dyDescent="0.25">
      <c r="F17" s="13" t="s">
        <v>133</v>
      </c>
      <c r="G17" s="13">
        <v>28.14</v>
      </c>
      <c r="H17" s="54">
        <v>2.3170000000000002</v>
      </c>
      <c r="I17" s="54">
        <v>803.99900000000002</v>
      </c>
      <c r="J17" s="55">
        <v>40199.950000000004</v>
      </c>
      <c r="K17" s="9"/>
      <c r="L17" s="13" t="s">
        <v>158</v>
      </c>
      <c r="M17" s="13">
        <v>27.85</v>
      </c>
      <c r="N17" s="54">
        <v>2.028</v>
      </c>
      <c r="O17" s="57">
        <v>703.71600000000001</v>
      </c>
      <c r="P17" s="57">
        <v>35185.800000000003</v>
      </c>
      <c r="Q17" s="9"/>
      <c r="R17" s="13" t="s">
        <v>158</v>
      </c>
      <c r="S17" s="13">
        <v>27.33</v>
      </c>
      <c r="T17" s="54">
        <v>3.0409999999999999</v>
      </c>
      <c r="U17" s="54">
        <v>1055.2269999999999</v>
      </c>
      <c r="V17" s="54">
        <v>52761.349999999991</v>
      </c>
      <c r="X17" s="1">
        <f t="shared" si="0"/>
        <v>42715.7</v>
      </c>
    </row>
    <row r="18" spans="6:24" x14ac:dyDescent="0.25">
      <c r="F18" s="13" t="s">
        <v>138</v>
      </c>
      <c r="G18" s="13">
        <v>28.53</v>
      </c>
      <c r="H18" s="13">
        <v>1.792</v>
      </c>
      <c r="I18" s="54">
        <v>621.82400000000007</v>
      </c>
      <c r="J18" s="55">
        <v>31091.200000000004</v>
      </c>
      <c r="K18" s="9"/>
      <c r="L18" s="13" t="s">
        <v>160</v>
      </c>
      <c r="M18" s="13">
        <v>28.94</v>
      </c>
      <c r="N18" s="54">
        <v>0.9607</v>
      </c>
      <c r="O18" s="57">
        <v>333.36290000000002</v>
      </c>
      <c r="P18" s="57">
        <v>16668.145</v>
      </c>
      <c r="Q18" s="56"/>
      <c r="R18" s="13" t="s">
        <v>160</v>
      </c>
      <c r="S18" s="13">
        <v>28.74</v>
      </c>
      <c r="T18" s="54">
        <v>1.165</v>
      </c>
      <c r="U18" s="54">
        <v>404.255</v>
      </c>
      <c r="V18" s="54">
        <v>20212.75</v>
      </c>
      <c r="X18" s="1">
        <f t="shared" si="0"/>
        <v>22657.365000000002</v>
      </c>
    </row>
    <row r="19" spans="6:24" x14ac:dyDescent="0.25">
      <c r="F19" s="13" t="s">
        <v>143</v>
      </c>
      <c r="G19" s="13">
        <v>28.35</v>
      </c>
      <c r="H19" s="13">
        <v>2.0179999999999998</v>
      </c>
      <c r="I19" s="54">
        <v>700.24599999999998</v>
      </c>
      <c r="J19" s="55">
        <v>35012.299999999996</v>
      </c>
      <c r="K19" s="9"/>
      <c r="L19" s="13" t="s">
        <v>162</v>
      </c>
      <c r="M19" s="13">
        <v>28.28</v>
      </c>
      <c r="N19" s="54">
        <v>1.51</v>
      </c>
      <c r="O19" s="57">
        <v>523.97</v>
      </c>
      <c r="P19" s="57">
        <v>26198.5</v>
      </c>
      <c r="Q19" s="9"/>
      <c r="R19" s="13" t="s">
        <v>162</v>
      </c>
      <c r="S19" s="13">
        <v>28.54</v>
      </c>
      <c r="T19" s="54">
        <v>1.3340000000000001</v>
      </c>
      <c r="U19" s="54">
        <v>462.89800000000002</v>
      </c>
      <c r="V19" s="54">
        <v>23144.9</v>
      </c>
      <c r="X19" s="1">
        <f t="shared" si="0"/>
        <v>28118.566666666666</v>
      </c>
    </row>
    <row r="20" spans="6:24" x14ac:dyDescent="0.25">
      <c r="F20" s="13" t="s">
        <v>147</v>
      </c>
      <c r="G20" s="13">
        <v>27.62</v>
      </c>
      <c r="H20" s="13">
        <v>3.2629999999999999</v>
      </c>
      <c r="I20" s="54">
        <v>1132.261</v>
      </c>
      <c r="J20" s="55">
        <v>56613.049999999996</v>
      </c>
      <c r="K20" s="9"/>
      <c r="L20" s="13" t="s">
        <v>164</v>
      </c>
      <c r="M20" s="13">
        <v>27.63</v>
      </c>
      <c r="N20" s="54">
        <v>2.3580000000000001</v>
      </c>
      <c r="O20" s="57">
        <v>818.226</v>
      </c>
      <c r="P20" s="57">
        <v>40911.300000000003</v>
      </c>
      <c r="Q20" s="9"/>
      <c r="R20" s="13" t="s">
        <v>164</v>
      </c>
      <c r="S20" s="13">
        <v>27.76</v>
      </c>
      <c r="T20" s="54">
        <v>2.27</v>
      </c>
      <c r="U20" s="54">
        <v>787.69</v>
      </c>
      <c r="V20" s="54">
        <v>39384.5</v>
      </c>
      <c r="X20" s="1">
        <f t="shared" si="0"/>
        <v>45636.283333333333</v>
      </c>
    </row>
    <row r="21" spans="6:24" x14ac:dyDescent="0.25">
      <c r="F21" s="13" t="s">
        <v>151</v>
      </c>
      <c r="G21" s="13">
        <v>35.44</v>
      </c>
      <c r="H21" s="13">
        <v>1.8950000000000002E-2</v>
      </c>
      <c r="I21" s="54">
        <v>6.5756500000000004</v>
      </c>
      <c r="J21" s="55">
        <v>328.78250000000003</v>
      </c>
      <c r="K21" s="9"/>
      <c r="L21" s="13" t="s">
        <v>166</v>
      </c>
      <c r="M21" s="13">
        <v>30.98</v>
      </c>
      <c r="N21" s="54">
        <v>0.23730000000000001</v>
      </c>
      <c r="O21" s="57">
        <v>82.343100000000007</v>
      </c>
      <c r="P21" s="57">
        <v>4117.1550000000007</v>
      </c>
      <c r="Q21" s="9"/>
      <c r="R21" s="13" t="s">
        <v>166</v>
      </c>
      <c r="S21" s="13">
        <v>31.71</v>
      </c>
      <c r="T21" s="54">
        <v>0.1542</v>
      </c>
      <c r="U21" s="54">
        <v>53.507400000000004</v>
      </c>
      <c r="V21" s="54">
        <v>2675.3700000000003</v>
      </c>
      <c r="X21" s="1">
        <f t="shared" si="0"/>
        <v>2373.7691666666669</v>
      </c>
    </row>
    <row r="22" spans="6:24" x14ac:dyDescent="0.25">
      <c r="F22" s="13" t="s">
        <v>126</v>
      </c>
      <c r="G22" s="13">
        <v>21.97</v>
      </c>
      <c r="H22" s="54">
        <v>134.69999999999999</v>
      </c>
      <c r="I22" s="54">
        <v>46740.899999999994</v>
      </c>
      <c r="J22" s="55">
        <v>2337045</v>
      </c>
      <c r="K22" s="9"/>
      <c r="L22" s="13" t="s">
        <v>169</v>
      </c>
      <c r="M22" s="13">
        <v>21.99</v>
      </c>
      <c r="N22" s="54">
        <v>112.7</v>
      </c>
      <c r="O22" s="57">
        <v>39106.9</v>
      </c>
      <c r="P22" s="57">
        <v>1955345</v>
      </c>
      <c r="Q22" s="9"/>
      <c r="R22" s="13" t="s">
        <v>169</v>
      </c>
      <c r="S22" s="13">
        <v>22.01</v>
      </c>
      <c r="T22" s="54">
        <v>113.8</v>
      </c>
      <c r="U22" s="54">
        <v>39488.6</v>
      </c>
      <c r="V22" s="54">
        <v>1974430</v>
      </c>
      <c r="X22" s="1">
        <f t="shared" si="0"/>
        <v>2088940</v>
      </c>
    </row>
    <row r="23" spans="6:24" x14ac:dyDescent="0.25">
      <c r="F23" s="13" t="s">
        <v>131</v>
      </c>
      <c r="G23" s="13">
        <v>23.24</v>
      </c>
      <c r="H23" s="54">
        <v>58.36</v>
      </c>
      <c r="I23" s="54">
        <v>20250.919999999998</v>
      </c>
      <c r="J23" s="55">
        <v>1012545.9999999999</v>
      </c>
      <c r="K23" s="9"/>
      <c r="L23" s="13" t="s">
        <v>170</v>
      </c>
      <c r="M23" s="13">
        <v>23.35</v>
      </c>
      <c r="N23" s="54">
        <v>44.35</v>
      </c>
      <c r="O23" s="57">
        <v>15389.45</v>
      </c>
      <c r="P23" s="57">
        <v>769472.5</v>
      </c>
      <c r="Q23" s="9"/>
      <c r="R23" s="13" t="s">
        <v>170</v>
      </c>
      <c r="S23" s="13">
        <v>23.31</v>
      </c>
      <c r="T23" s="54">
        <v>46.95</v>
      </c>
      <c r="U23" s="54">
        <v>16291.650000000001</v>
      </c>
      <c r="V23" s="54">
        <v>814582.50000000012</v>
      </c>
      <c r="X23" s="1">
        <f t="shared" si="0"/>
        <v>865533.66666666663</v>
      </c>
    </row>
    <row r="24" spans="6:24" x14ac:dyDescent="0.25">
      <c r="F24" s="13" t="s">
        <v>136</v>
      </c>
      <c r="G24" s="13">
        <v>21.93</v>
      </c>
      <c r="H24" s="54">
        <v>138.30000000000001</v>
      </c>
      <c r="I24" s="54">
        <v>47990.100000000006</v>
      </c>
      <c r="J24" s="55">
        <v>2399505.0000000005</v>
      </c>
      <c r="K24" s="9"/>
      <c r="L24" s="13" t="s">
        <v>172</v>
      </c>
      <c r="M24" s="13">
        <v>22.03</v>
      </c>
      <c r="N24" s="54">
        <v>109.6</v>
      </c>
      <c r="O24" s="57">
        <v>38031.199999999997</v>
      </c>
      <c r="P24" s="57">
        <v>1901559.9999999998</v>
      </c>
      <c r="Q24" s="9"/>
      <c r="R24" s="13" t="s">
        <v>172</v>
      </c>
      <c r="S24" s="13">
        <v>21.98</v>
      </c>
      <c r="T24" s="54">
        <v>116.1</v>
      </c>
      <c r="U24" s="54">
        <v>40286.699999999997</v>
      </c>
      <c r="V24" s="54">
        <v>2014334.9999999998</v>
      </c>
      <c r="X24" s="1">
        <f t="shared" si="0"/>
        <v>2105133.3333333335</v>
      </c>
    </row>
    <row r="25" spans="6:24" x14ac:dyDescent="0.25">
      <c r="F25" s="13" t="s">
        <v>141</v>
      </c>
      <c r="G25" s="13">
        <v>24.32</v>
      </c>
      <c r="H25" s="13">
        <v>28.66</v>
      </c>
      <c r="I25" s="54">
        <v>9945.02</v>
      </c>
      <c r="J25" s="55">
        <v>497251</v>
      </c>
      <c r="K25" s="9"/>
      <c r="L25" s="13" t="s">
        <v>181</v>
      </c>
      <c r="M25" s="13">
        <v>24.57</v>
      </c>
      <c r="N25" s="54">
        <v>19.21</v>
      </c>
      <c r="O25" s="57">
        <v>6665.87</v>
      </c>
      <c r="P25" s="57">
        <v>333293.5</v>
      </c>
      <c r="Q25" s="9"/>
      <c r="R25" s="13" t="s">
        <v>181</v>
      </c>
      <c r="S25" s="13">
        <v>24.32</v>
      </c>
      <c r="T25" s="54">
        <v>23.61</v>
      </c>
      <c r="U25" s="54">
        <v>8192.67</v>
      </c>
      <c r="V25" s="54">
        <v>409633.5</v>
      </c>
      <c r="X25" s="1">
        <f t="shared" si="0"/>
        <v>413392.66666666669</v>
      </c>
    </row>
    <row r="26" spans="6:24" x14ac:dyDescent="0.25">
      <c r="F26" s="13" t="s">
        <v>145</v>
      </c>
      <c r="G26" s="13">
        <v>23.27</v>
      </c>
      <c r="H26" s="13">
        <v>57.21</v>
      </c>
      <c r="I26" s="54">
        <v>19851.87</v>
      </c>
      <c r="J26" s="55">
        <v>992593.5</v>
      </c>
      <c r="K26" s="9"/>
      <c r="L26" s="13" t="s">
        <v>182</v>
      </c>
      <c r="M26" s="13">
        <v>23.42</v>
      </c>
      <c r="N26" s="54">
        <v>42.27</v>
      </c>
      <c r="O26" s="57">
        <v>14667.69</v>
      </c>
      <c r="P26" s="57">
        <v>733384.5</v>
      </c>
      <c r="Q26" s="9"/>
      <c r="R26" s="13" t="s">
        <v>182</v>
      </c>
      <c r="S26" s="13">
        <v>23.35</v>
      </c>
      <c r="T26" s="54">
        <v>45.69</v>
      </c>
      <c r="U26" s="54">
        <v>15854.429999999998</v>
      </c>
      <c r="V26" s="54">
        <v>792721.49999999988</v>
      </c>
      <c r="X26" s="1">
        <f t="shared" si="0"/>
        <v>839566.5</v>
      </c>
    </row>
    <row r="27" spans="6:24" x14ac:dyDescent="0.25">
      <c r="F27" s="13" t="s">
        <v>149</v>
      </c>
      <c r="G27" s="13">
        <v>23.42</v>
      </c>
      <c r="H27" s="13">
        <v>51.83</v>
      </c>
      <c r="I27" s="54">
        <v>17985.009999999998</v>
      </c>
      <c r="J27" s="55">
        <v>899250.49999999988</v>
      </c>
      <c r="K27" s="9"/>
      <c r="L27" s="13" t="s">
        <v>183</v>
      </c>
      <c r="M27" s="13">
        <v>23.55</v>
      </c>
      <c r="N27" s="54">
        <v>38.659999999999997</v>
      </c>
      <c r="O27" s="57">
        <v>13415.019999999999</v>
      </c>
      <c r="P27" s="57">
        <v>670750.99999999988</v>
      </c>
      <c r="Q27" s="9"/>
      <c r="R27" s="13" t="s">
        <v>183</v>
      </c>
      <c r="S27" s="13">
        <v>23.39</v>
      </c>
      <c r="T27" s="54">
        <v>44.46</v>
      </c>
      <c r="U27" s="54">
        <v>15427.62</v>
      </c>
      <c r="V27" s="54">
        <v>771381</v>
      </c>
      <c r="X27" s="1">
        <f t="shared" si="0"/>
        <v>780460.83333333337</v>
      </c>
    </row>
    <row r="28" spans="6:24" x14ac:dyDescent="0.25">
      <c r="F28" s="13" t="s">
        <v>154</v>
      </c>
      <c r="G28" s="13">
        <v>33.85</v>
      </c>
      <c r="H28" s="13">
        <v>5.3969999999999997E-2</v>
      </c>
      <c r="I28" s="54">
        <v>18.727589999999999</v>
      </c>
      <c r="J28" s="55">
        <v>936.37950000000001</v>
      </c>
      <c r="K28" s="9"/>
      <c r="L28" s="13" t="s">
        <v>184</v>
      </c>
      <c r="M28" s="13">
        <v>38.700000000000003</v>
      </c>
      <c r="N28" s="54">
        <v>1.194E-3</v>
      </c>
      <c r="O28" s="57">
        <v>0.41431799999999996</v>
      </c>
      <c r="P28" s="57">
        <v>20.715899999999998</v>
      </c>
      <c r="Q28" s="56"/>
      <c r="R28" s="13" t="s">
        <v>184</v>
      </c>
      <c r="S28" s="13">
        <v>32.22</v>
      </c>
      <c r="T28" s="54">
        <v>0.109</v>
      </c>
      <c r="U28" s="54">
        <v>37.823</v>
      </c>
      <c r="V28" s="54">
        <v>1891.15</v>
      </c>
      <c r="X28" s="1">
        <f t="shared" si="0"/>
        <v>949.41513333333342</v>
      </c>
    </row>
    <row r="29" spans="6:24" x14ac:dyDescent="0.25">
      <c r="F29" s="54" t="s">
        <v>127</v>
      </c>
      <c r="G29" s="13">
        <v>18.809999999999999</v>
      </c>
      <c r="H29" s="54">
        <v>1079</v>
      </c>
      <c r="I29" s="54">
        <v>374413</v>
      </c>
      <c r="J29" s="55">
        <v>18720650</v>
      </c>
      <c r="K29" s="9"/>
      <c r="L29" s="13" t="s">
        <v>173</v>
      </c>
      <c r="M29" s="13">
        <v>18.86</v>
      </c>
      <c r="N29" s="54">
        <v>963</v>
      </c>
      <c r="O29" s="57">
        <v>334161</v>
      </c>
      <c r="P29" s="57">
        <v>16708050</v>
      </c>
      <c r="Q29" s="9"/>
      <c r="R29" s="13" t="s">
        <v>173</v>
      </c>
      <c r="S29" s="13">
        <v>18.88</v>
      </c>
      <c r="T29" s="54">
        <v>958.3</v>
      </c>
      <c r="U29" s="54">
        <v>332530.09999999998</v>
      </c>
      <c r="V29" s="54">
        <v>16626504.999999998</v>
      </c>
      <c r="X29" s="1">
        <f t="shared" si="0"/>
        <v>17351735</v>
      </c>
    </row>
    <row r="30" spans="6:24" x14ac:dyDescent="0.25">
      <c r="F30" s="13" t="s">
        <v>132</v>
      </c>
      <c r="G30" s="13">
        <v>19.55</v>
      </c>
      <c r="H30" s="54">
        <v>662.6</v>
      </c>
      <c r="I30" s="54">
        <v>229922.2</v>
      </c>
      <c r="J30" s="55">
        <v>11496110</v>
      </c>
      <c r="K30" s="9"/>
      <c r="L30" s="13" t="s">
        <v>174</v>
      </c>
      <c r="M30" s="13">
        <v>19.57</v>
      </c>
      <c r="N30" s="54">
        <v>591.9</v>
      </c>
      <c r="O30" s="57">
        <v>205389.3</v>
      </c>
      <c r="P30" s="57">
        <v>10269465</v>
      </c>
      <c r="Q30" s="9"/>
      <c r="R30" s="13" t="s">
        <v>174</v>
      </c>
      <c r="S30" s="13">
        <v>19.78</v>
      </c>
      <c r="T30" s="54">
        <v>519.29999999999995</v>
      </c>
      <c r="U30" s="54">
        <v>180197.09999999998</v>
      </c>
      <c r="V30" s="54">
        <v>9009854.9999999981</v>
      </c>
      <c r="X30" s="1">
        <f t="shared" si="0"/>
        <v>10258476.666666666</v>
      </c>
    </row>
    <row r="31" spans="6:24" x14ac:dyDescent="0.25">
      <c r="F31" s="54" t="s">
        <v>137</v>
      </c>
      <c r="G31" s="13">
        <v>19.579999999999998</v>
      </c>
      <c r="H31" s="54">
        <v>649.6</v>
      </c>
      <c r="I31" s="54">
        <v>225411.20000000001</v>
      </c>
      <c r="J31" s="55">
        <v>11270560</v>
      </c>
      <c r="K31" s="9"/>
      <c r="L31" s="13" t="s">
        <v>176</v>
      </c>
      <c r="M31" s="13">
        <v>19.63</v>
      </c>
      <c r="N31" s="54">
        <v>568</v>
      </c>
      <c r="O31" s="57">
        <v>197096</v>
      </c>
      <c r="P31" s="57">
        <v>9854800</v>
      </c>
      <c r="Q31" s="9"/>
      <c r="R31" s="13" t="s">
        <v>176</v>
      </c>
      <c r="S31" s="13">
        <v>19.82</v>
      </c>
      <c r="T31" s="54">
        <v>505.3</v>
      </c>
      <c r="U31" s="54">
        <v>175339.1</v>
      </c>
      <c r="V31" s="54">
        <v>8766955</v>
      </c>
      <c r="X31" s="1">
        <f t="shared" si="0"/>
        <v>9964105</v>
      </c>
    </row>
    <row r="32" spans="6:24" x14ac:dyDescent="0.25">
      <c r="F32" s="13" t="s">
        <v>142</v>
      </c>
      <c r="G32" s="13">
        <v>21.08</v>
      </c>
      <c r="H32" s="13">
        <v>242</v>
      </c>
      <c r="I32" s="54">
        <v>83974</v>
      </c>
      <c r="J32" s="55">
        <v>4198700</v>
      </c>
      <c r="K32" s="9"/>
      <c r="L32" s="13" t="s">
        <v>185</v>
      </c>
      <c r="M32" s="13">
        <v>21.16</v>
      </c>
      <c r="N32" s="54">
        <v>199</v>
      </c>
      <c r="O32" s="57">
        <v>69053</v>
      </c>
      <c r="P32" s="57">
        <v>3452650</v>
      </c>
      <c r="Q32" s="9"/>
      <c r="R32" s="13" t="s">
        <v>185</v>
      </c>
      <c r="S32" s="13">
        <v>21.25</v>
      </c>
      <c r="T32" s="54">
        <v>190.9</v>
      </c>
      <c r="U32" s="54">
        <v>66242.3</v>
      </c>
      <c r="V32" s="54">
        <v>3312115</v>
      </c>
      <c r="X32" s="1">
        <f t="shared" si="0"/>
        <v>3654488.3333333335</v>
      </c>
    </row>
    <row r="33" spans="6:24" x14ac:dyDescent="0.25">
      <c r="F33" s="13" t="s">
        <v>146</v>
      </c>
      <c r="G33" s="13">
        <v>20.41</v>
      </c>
      <c r="H33" s="13">
        <v>376.1</v>
      </c>
      <c r="I33" s="54">
        <v>130506.70000000001</v>
      </c>
      <c r="J33" s="55">
        <v>6525335.0000000009</v>
      </c>
      <c r="K33" s="9"/>
      <c r="L33" s="13" t="s">
        <v>186</v>
      </c>
      <c r="M33" s="13">
        <v>20.51</v>
      </c>
      <c r="N33" s="54">
        <v>310.7</v>
      </c>
      <c r="O33" s="57">
        <v>107812.9</v>
      </c>
      <c r="P33" s="57">
        <v>5390645</v>
      </c>
      <c r="Q33" s="9"/>
      <c r="R33" s="13" t="s">
        <v>186</v>
      </c>
      <c r="S33" s="13">
        <v>20.440000000000001</v>
      </c>
      <c r="T33" s="54">
        <v>331.3</v>
      </c>
      <c r="U33" s="54">
        <v>114961.1</v>
      </c>
      <c r="V33" s="54">
        <v>5748055</v>
      </c>
      <c r="X33" s="1">
        <f t="shared" si="0"/>
        <v>5888011.666666667</v>
      </c>
    </row>
    <row r="34" spans="6:24" x14ac:dyDescent="0.25">
      <c r="F34" s="13" t="s">
        <v>150</v>
      </c>
      <c r="G34" s="13">
        <v>19.010000000000002</v>
      </c>
      <c r="H34" s="13">
        <v>945.5</v>
      </c>
      <c r="I34" s="54">
        <v>328088.5</v>
      </c>
      <c r="J34" s="55">
        <v>16404425</v>
      </c>
      <c r="K34" s="9"/>
      <c r="L34" s="13" t="s">
        <v>187</v>
      </c>
      <c r="M34" s="13">
        <v>19.03</v>
      </c>
      <c r="N34" s="54">
        <v>857</v>
      </c>
      <c r="O34" s="57">
        <v>297379</v>
      </c>
      <c r="P34" s="57">
        <v>14868950</v>
      </c>
      <c r="Q34" s="9"/>
      <c r="R34" s="13" t="s">
        <v>187</v>
      </c>
      <c r="S34" s="13">
        <v>19.16</v>
      </c>
      <c r="T34" s="54">
        <v>791.9</v>
      </c>
      <c r="U34" s="54">
        <v>274789.3</v>
      </c>
      <c r="V34" s="54">
        <v>13739465</v>
      </c>
      <c r="X34" s="1">
        <f t="shared" si="0"/>
        <v>15004280</v>
      </c>
    </row>
    <row r="35" spans="6:24" x14ac:dyDescent="0.25">
      <c r="F35" s="13" t="s">
        <v>155</v>
      </c>
      <c r="G35" s="13">
        <v>33.92</v>
      </c>
      <c r="H35" s="13">
        <v>5.1540000000000002E-2</v>
      </c>
      <c r="I35" s="54">
        <v>17.88438</v>
      </c>
      <c r="J35" s="55">
        <v>894.21900000000005</v>
      </c>
      <c r="K35" s="9"/>
      <c r="L35" s="13" t="s">
        <v>188</v>
      </c>
      <c r="M35" s="13">
        <v>31.01</v>
      </c>
      <c r="N35" s="54">
        <v>0.2324</v>
      </c>
      <c r="O35" s="57">
        <v>80.642799999999994</v>
      </c>
      <c r="P35" s="57">
        <v>4032.14</v>
      </c>
      <c r="Q35" s="9"/>
      <c r="R35" s="13" t="s">
        <v>188</v>
      </c>
      <c r="S35" s="13">
        <v>28.3</v>
      </c>
      <c r="T35" s="54">
        <v>1.571</v>
      </c>
      <c r="U35" s="54">
        <v>545.13699999999994</v>
      </c>
      <c r="V35" s="54">
        <v>27256.85</v>
      </c>
      <c r="X35" s="1">
        <f t="shared" si="0"/>
        <v>10727.736333333332</v>
      </c>
    </row>
  </sheetData>
  <sortState ref="F2:V14">
    <sortCondition descending="1" sortBy="cellColor" ref="F2:F14" dxfId="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BDF3CD6F-DA22-42BE-B71B-1FF9673006D7}"/>
</file>

<file path=customXml/itemProps2.xml><?xml version="1.0" encoding="utf-8"?>
<ds:datastoreItem xmlns:ds="http://schemas.openxmlformats.org/officeDocument/2006/customXml" ds:itemID="{C3F7B2F2-F2EB-4E9C-A328-B3875CDB1438}"/>
</file>

<file path=customXml/itemProps3.xml><?xml version="1.0" encoding="utf-8"?>
<ds:datastoreItem xmlns:ds="http://schemas.openxmlformats.org/officeDocument/2006/customXml" ds:itemID="{91FD026D-21C7-4484-8835-817406908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analysis method</vt:lpstr>
      <vt:lpstr>std curve</vt:lpstr>
      <vt:lpstr>1e10vg</vt:lpstr>
      <vt:lpstr>1e11vg</vt:lpstr>
      <vt:lpstr>1e12vg</vt:lpstr>
    </vt:vector>
  </TitlesOfParts>
  <Company>Duke University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Surgery</dc:creator>
  <cp:lastModifiedBy>Duke Surgery</cp:lastModifiedBy>
  <dcterms:created xsi:type="dcterms:W3CDTF">2020-12-08T17:50:39Z</dcterms:created>
  <dcterms:modified xsi:type="dcterms:W3CDTF">2021-09-16T18:26:25Z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