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udmulla/Documents/Second Rotation_KianiLab/"/>
    </mc:Choice>
  </mc:AlternateContent>
  <xr:revisionPtr revIDLastSave="0" documentId="13_ncr:1_{6C2172BC-CE47-A146-9053-126556103D8C}" xr6:coauthVersionLast="36" xr6:coauthVersionMax="36" xr10:uidLastSave="{00000000-0000-0000-0000-000000000000}"/>
  <bookViews>
    <workbookView xWindow="4740" yWindow="540" windowWidth="27640" windowHeight="15860" activeTab="6" xr2:uid="{9ADF97C1-7CD2-7C46-B10A-DE9C58CEE965}"/>
  </bookViews>
  <sheets>
    <sheet name="Chip Layout" sheetId="1" r:id="rId1"/>
    <sheet name="Timeline" sheetId="7" r:id="rId2"/>
    <sheet name="Seeding Summary " sheetId="2" r:id="rId3"/>
    <sheet name="Lip-RNP preparation " sheetId="8" r:id="rId4"/>
    <sheet name="Cell Imaging " sheetId="5" r:id="rId5"/>
    <sheet name="Questionnaire " sheetId="4" r:id="rId6"/>
    <sheet name="NC preparation and Delivery " sheetId="6" r:id="rId7"/>
    <sheet name="Image J Analysis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6" l="1"/>
  <c r="K23" i="6"/>
  <c r="K24" i="6"/>
  <c r="B17" i="2"/>
  <c r="C17" i="2"/>
  <c r="D17" i="2"/>
  <c r="C12" i="2"/>
  <c r="C9" i="2"/>
  <c r="F11" i="8"/>
  <c r="E13" i="8"/>
  <c r="C32" i="8"/>
  <c r="D33" i="8"/>
  <c r="D32" i="8"/>
  <c r="C33" i="8"/>
  <c r="D11" i="8"/>
  <c r="E11" i="8"/>
  <c r="G11" i="8"/>
  <c r="H11" i="8"/>
  <c r="D13" i="8"/>
  <c r="F13" i="8"/>
  <c r="G13" i="8" s="1"/>
  <c r="D23" i="8"/>
  <c r="D26" i="8" s="1"/>
  <c r="E23" i="8"/>
  <c r="E26" i="8" s="1"/>
  <c r="F23" i="8"/>
  <c r="D24" i="8"/>
  <c r="F24" i="8" s="1"/>
  <c r="E24" i="8"/>
  <c r="C30" i="8"/>
  <c r="H13" i="8" l="1"/>
  <c r="K21" i="6" l="1"/>
  <c r="K20" i="6"/>
  <c r="K19" i="6"/>
  <c r="K3" i="6"/>
  <c r="K4" i="6"/>
  <c r="K5" i="6"/>
  <c r="K6" i="6"/>
  <c r="K7" i="6"/>
  <c r="K8" i="6"/>
  <c r="K9" i="6"/>
  <c r="K10" i="6"/>
  <c r="K11" i="6"/>
  <c r="K12" i="6"/>
  <c r="K13" i="6"/>
  <c r="K2" i="6"/>
  <c r="G14" i="6"/>
  <c r="A1" i="6"/>
  <c r="G14" i="1"/>
  <c r="A1" i="1"/>
</calcChain>
</file>

<file path=xl/sharedStrings.xml><?xml version="1.0" encoding="utf-8"?>
<sst xmlns="http://schemas.openxmlformats.org/spreadsheetml/2006/main" count="458" uniqueCount="267">
  <si>
    <t>Group</t>
  </si>
  <si>
    <t>Well Location</t>
  </si>
  <si>
    <t>Condition</t>
  </si>
  <si>
    <t>RNP ug/well</t>
  </si>
  <si>
    <t xml:space="preserve">Assays </t>
  </si>
  <si>
    <t>#Heps</t>
  </si>
  <si>
    <t>Hep Lot#</t>
  </si>
  <si>
    <t>Seed Date</t>
  </si>
  <si>
    <t>Harvest Day</t>
  </si>
  <si>
    <t>Media change</t>
  </si>
  <si>
    <t>Readouts</t>
  </si>
  <si>
    <t>A1</t>
  </si>
  <si>
    <t>A2</t>
  </si>
  <si>
    <t>RNP-NC, no ligand, 24 ug RNP per well;</t>
  </si>
  <si>
    <t>A3</t>
  </si>
  <si>
    <t>A4</t>
  </si>
  <si>
    <t xml:space="preserve">Imaging </t>
  </si>
  <si>
    <t>A5</t>
  </si>
  <si>
    <t>RNP-NC, triGalNAc targeting ligand, 2.4 ug RNP per well</t>
  </si>
  <si>
    <t>A6</t>
  </si>
  <si>
    <t>RNP-NC, triGalNAc targeting ligand, 24 ug per well</t>
  </si>
  <si>
    <t>B1</t>
  </si>
  <si>
    <t>B2</t>
  </si>
  <si>
    <t>B3</t>
  </si>
  <si>
    <t>RNP-NC, TAT (cell penetrating peptide), 2.4 ug RNP per well</t>
  </si>
  <si>
    <t>B4</t>
  </si>
  <si>
    <t>B5</t>
  </si>
  <si>
    <t>B6</t>
  </si>
  <si>
    <t xml:space="preserve">Untreated </t>
  </si>
  <si>
    <t xml:space="preserve">Chip 1 </t>
  </si>
  <si>
    <t>Cell count</t>
  </si>
  <si>
    <t xml:space="preserve">Cells were seeded  after counting by Joud </t>
  </si>
  <si>
    <t>Joud</t>
  </si>
  <si>
    <t xml:space="preserve">Average </t>
  </si>
  <si>
    <t>Total Volume</t>
  </si>
  <si>
    <t xml:space="preserve">The Hepatocytes concentration  </t>
  </si>
  <si>
    <t>cells/mL</t>
  </si>
  <si>
    <r>
      <t>cells/</t>
    </r>
    <r>
      <rPr>
        <sz val="11"/>
        <color theme="1"/>
        <rFont val="Arial"/>
        <family val="2"/>
      </rPr>
      <t>µ</t>
    </r>
    <r>
      <rPr>
        <sz val="12"/>
        <color theme="1"/>
        <rFont val="Calibri"/>
        <family val="2"/>
        <scheme val="minor"/>
      </rPr>
      <t>L</t>
    </r>
  </si>
  <si>
    <t xml:space="preserve">Required Hepatocytes concentration </t>
  </si>
  <si>
    <t>cells/well</t>
  </si>
  <si>
    <t>Calculated Hepatocytes concentration per well</t>
  </si>
  <si>
    <t>µL</t>
  </si>
  <si>
    <t xml:space="preserve">We used </t>
  </si>
  <si>
    <t>to reduce pipetting error</t>
  </si>
  <si>
    <t>Media</t>
  </si>
  <si>
    <t>Hep</t>
  </si>
  <si>
    <t>Total</t>
  </si>
  <si>
    <t xml:space="preserve">Cells/well </t>
  </si>
  <si>
    <t>1.5mL</t>
  </si>
  <si>
    <t xml:space="preserve">Chip </t>
  </si>
  <si>
    <t>Prepare Lip-RNP as positive control for Liver-on-chip nanoparticle project using Lipofectamine 2000 (Thermo, 11668030)</t>
  </si>
  <si>
    <t>Seeding</t>
  </si>
  <si>
    <t>Question1</t>
  </si>
  <si>
    <t>How many chips?</t>
  </si>
  <si>
    <t>Question2</t>
  </si>
  <si>
    <t>How many conditions?</t>
  </si>
  <si>
    <t>Question3</t>
  </si>
  <si>
    <t>How many wells?</t>
  </si>
  <si>
    <t xml:space="preserve">3 wells per condition, 24 wells total </t>
  </si>
  <si>
    <t>Question4</t>
  </si>
  <si>
    <t>what in N?</t>
  </si>
  <si>
    <t>Question5</t>
  </si>
  <si>
    <t>What cells are we seeding?</t>
  </si>
  <si>
    <t>nanoparticles</t>
  </si>
  <si>
    <t>Question6</t>
  </si>
  <si>
    <t>Has this lot been used before?</t>
  </si>
  <si>
    <t>No</t>
  </si>
  <si>
    <t>Question7</t>
  </si>
  <si>
    <t>If yes in which in experiment?</t>
  </si>
  <si>
    <t>N/A</t>
  </si>
  <si>
    <t>Question8</t>
  </si>
  <si>
    <t>Number of hepatocytes to be seeded?</t>
  </si>
  <si>
    <t>Question9</t>
  </si>
  <si>
    <t>Number of kupffer cells to be seeded?</t>
  </si>
  <si>
    <t>NA</t>
  </si>
  <si>
    <t>Question10</t>
  </si>
  <si>
    <t>Are we going to do coating?</t>
  </si>
  <si>
    <t>Question11</t>
  </si>
  <si>
    <t>Are we going to add Dex or Hc?</t>
  </si>
  <si>
    <t xml:space="preserve">Hc </t>
  </si>
  <si>
    <t>Question12</t>
  </si>
  <si>
    <t>Any changes to media is needed?</t>
  </si>
  <si>
    <t>Yes</t>
  </si>
  <si>
    <t>Transduction</t>
  </si>
  <si>
    <t>Question13</t>
  </si>
  <si>
    <t>What is the delivery method?</t>
  </si>
  <si>
    <t>Thawing and adding them during media exchange day 1</t>
  </si>
  <si>
    <t>Question14</t>
  </si>
  <si>
    <t>Delivery timing- during the seeding or after?</t>
  </si>
  <si>
    <t>Question15</t>
  </si>
  <si>
    <t>What is the MOI?</t>
  </si>
  <si>
    <t>Maintanance</t>
  </si>
  <si>
    <t>Question16</t>
  </si>
  <si>
    <t>When will u change media?</t>
  </si>
  <si>
    <t>yes, day 1</t>
  </si>
  <si>
    <t>Question17</t>
  </si>
  <si>
    <t>Are we going to do full media change or partial media change?</t>
  </si>
  <si>
    <t xml:space="preserve">FULL </t>
  </si>
  <si>
    <t>Question18</t>
  </si>
  <si>
    <t>Hc</t>
  </si>
  <si>
    <t>Question19</t>
  </si>
  <si>
    <t>Are we going to collect media during the media change?</t>
  </si>
  <si>
    <t>yes</t>
  </si>
  <si>
    <t>Question20</t>
  </si>
  <si>
    <t>What is the flow rate?</t>
  </si>
  <si>
    <t>1ul/sec</t>
  </si>
  <si>
    <t>Harvest</t>
  </si>
  <si>
    <t>Question21</t>
  </si>
  <si>
    <t>RNA extraction?</t>
  </si>
  <si>
    <t>Question22</t>
  </si>
  <si>
    <t>DNA extraction?</t>
  </si>
  <si>
    <t>Question23</t>
  </si>
  <si>
    <t>Media collection?</t>
  </si>
  <si>
    <t>Question24</t>
  </si>
  <si>
    <t>Imaging?</t>
  </si>
  <si>
    <t>Question25</t>
  </si>
  <si>
    <t>Is the confocal scheduled?</t>
  </si>
  <si>
    <t xml:space="preserve">No </t>
  </si>
  <si>
    <t>Question26</t>
  </si>
  <si>
    <t xml:space="preserve">Are we going to do staining? </t>
  </si>
  <si>
    <t>Question27</t>
  </si>
  <si>
    <t>What is the plan for staining?</t>
  </si>
  <si>
    <t>Question28</t>
  </si>
  <si>
    <t>Are we going to fix the samples?</t>
  </si>
  <si>
    <t>Question29</t>
  </si>
  <si>
    <t>How many wells per condition for imaging?</t>
  </si>
  <si>
    <t>Question30</t>
  </si>
  <si>
    <t>Do we need cell lysis for protein evaluation?</t>
  </si>
  <si>
    <t>Question31</t>
  </si>
  <si>
    <t>Are we going to do any Functional assays?</t>
  </si>
  <si>
    <t xml:space="preserve">maybe </t>
  </si>
  <si>
    <t>Controls</t>
  </si>
  <si>
    <t>Question32</t>
  </si>
  <si>
    <t>Untreated</t>
  </si>
  <si>
    <t xml:space="preserve">Yes 3 </t>
  </si>
  <si>
    <t>Question33</t>
  </si>
  <si>
    <t>No Cas9?</t>
  </si>
  <si>
    <t>Question34</t>
  </si>
  <si>
    <t>No gRNA?</t>
  </si>
  <si>
    <t>Question35</t>
  </si>
  <si>
    <t>Fluroscent protein control?</t>
  </si>
  <si>
    <t>Atto-550</t>
  </si>
  <si>
    <t>Question36</t>
  </si>
  <si>
    <t>Not cutting guide control</t>
  </si>
  <si>
    <t>Question37</t>
  </si>
  <si>
    <t>Non specific guide control</t>
  </si>
  <si>
    <t>Thaw samples on wet ice within 30 minutes</t>
  </si>
  <si>
    <t>Lipid-RNP preparation for B4-5</t>
  </si>
  <si>
    <t>Warm up DMEM media and media exchange buffer</t>
  </si>
  <si>
    <t>Use DMEM without FBS</t>
  </si>
  <si>
    <t xml:space="preserve">After 16 hours of seeding </t>
  </si>
  <si>
    <t>Time sensitive - Should be done in order</t>
  </si>
  <si>
    <t xml:space="preserve">vortex RNP for 2s </t>
  </si>
  <si>
    <t xml:space="preserve">Per well </t>
  </si>
  <si>
    <t>Lip:RNP</t>
  </si>
  <si>
    <t>Volume of Lip (uL)</t>
  </si>
  <si>
    <t>Volume of RNP</t>
  </si>
  <si>
    <t>7.5ug/uL RNP</t>
  </si>
  <si>
    <t xml:space="preserve">DMEM without Serum </t>
  </si>
  <si>
    <t xml:space="preserve">Total volume </t>
  </si>
  <si>
    <t xml:space="preserve">1:1 ratio </t>
  </si>
  <si>
    <t xml:space="preserve">2) Prepare diluted lipofectamine reagent </t>
  </si>
  <si>
    <t xml:space="preserve">vortex for 2s </t>
  </si>
  <si>
    <t>50uL of DMEM</t>
  </si>
  <si>
    <t xml:space="preserve">5uL of Lipofectamine reagent </t>
  </si>
  <si>
    <t xml:space="preserve">3) Prepare Lip:RNP ratios in different eppendorf tubes for each ratio </t>
  </si>
  <si>
    <t>Vortex twice for 2s</t>
  </si>
  <si>
    <t xml:space="preserve">Prepare in eppendorf tubes </t>
  </si>
  <si>
    <t>Tube 1</t>
  </si>
  <si>
    <t>tube 2</t>
  </si>
  <si>
    <t>5) Incubate for 15 minutes at RT *</t>
  </si>
  <si>
    <t xml:space="preserve">For future experiments: Need to prepare Lip-RNP complex first (steps 1-5), let it incubate for 15 minutes at RT. Proceed with NC preparation during the 15 minutes. </t>
  </si>
  <si>
    <t xml:space="preserve">6) After incubation pipette once up and down </t>
  </si>
  <si>
    <t xml:space="preserve">7) Prepare tubes with media exchange </t>
  </si>
  <si>
    <t xml:space="preserve">8) Add the complex to the tubes containing media exchange buffer  </t>
  </si>
  <si>
    <t>Tubes</t>
  </si>
  <si>
    <t xml:space="preserve">Well </t>
  </si>
  <si>
    <t xml:space="preserve">Media exchange </t>
  </si>
  <si>
    <t xml:space="preserve">Cell imaging </t>
  </si>
  <si>
    <t xml:space="preserve">Take down scaffold, add them in 24 well plates upside down </t>
  </si>
  <si>
    <t>Live imaging</t>
  </si>
  <si>
    <t>1) Wash cells with PBS</t>
  </si>
  <si>
    <t xml:space="preserve">2) Add 200uL of PBS after wash </t>
  </si>
  <si>
    <t xml:space="preserve">3) Use EVOS to take live images </t>
  </si>
  <si>
    <t xml:space="preserve">gRNA contains Atto-550 fluorphore </t>
  </si>
  <si>
    <t xml:space="preserve">Red channel </t>
  </si>
  <si>
    <t xml:space="preserve">Staining and fixing </t>
  </si>
  <si>
    <t>1) Wash 24-well plate with PBS (2 times, 200 ul each time).</t>
  </si>
  <si>
    <t>2) Add 200 ul 4% Paraformaldehyde to each well, keep at 4C for 30 min.</t>
  </si>
  <si>
    <t>3) Aspirate Paraformaldehyde, wash with 200 ul PBS for 2 times, add 200 ul PBS to each well.</t>
  </si>
  <si>
    <t>4) Add 2 ul DAPI (10ug/ml) to each well (final concentration 0.1 ug/ml), sit at room temperature for 15 min.</t>
  </si>
  <si>
    <t>5) Cells are good for imaging.</t>
  </si>
  <si>
    <t xml:space="preserve">NC preparation and delivery </t>
  </si>
  <si>
    <t xml:space="preserve">Prepare 6 tubes for RNP-NC samples </t>
  </si>
  <si>
    <t>Media exchange and RNP delivery</t>
  </si>
  <si>
    <t xml:space="preserve">1) Collect 1.2mL media for ELISA, freeze in -80C </t>
  </si>
  <si>
    <t xml:space="preserve">2) Aspirate reservoir and well to the deep notch </t>
  </si>
  <si>
    <r>
      <t xml:space="preserve">3) Wash wells from seeding media by adding 400uL of media exchange buffer </t>
    </r>
    <r>
      <rPr>
        <b/>
        <sz val="12"/>
        <color theme="1"/>
        <rFont val="Calibri"/>
        <family val="2"/>
        <scheme val="minor"/>
      </rPr>
      <t xml:space="preserve">without </t>
    </r>
    <r>
      <rPr>
        <sz val="12"/>
        <color theme="1"/>
        <rFont val="Calibri"/>
        <family val="2"/>
        <scheme val="minor"/>
      </rPr>
      <t xml:space="preserve">RNPs or Nanoparticles </t>
    </r>
  </si>
  <si>
    <t xml:space="preserve">4) Run media exchange for 3 minutes	</t>
  </si>
  <si>
    <t xml:space="preserve">5) Aspirate the reservoir and deep notch </t>
  </si>
  <si>
    <r>
      <t>6)</t>
    </r>
    <r>
      <rPr>
        <b/>
        <sz val="12"/>
        <color theme="1"/>
        <rFont val="Calibri"/>
        <family val="2"/>
        <scheme val="minor"/>
      </rPr>
      <t xml:space="preserve"> Add the 400uL of media and Nanoparticles</t>
    </r>
    <r>
      <rPr>
        <sz val="12"/>
        <color theme="1"/>
        <rFont val="Calibri"/>
        <family val="2"/>
        <scheme val="minor"/>
      </rPr>
      <t xml:space="preserve"> (prepared already)</t>
    </r>
  </si>
  <si>
    <r>
      <t xml:space="preserve">7) Run media exchange for </t>
    </r>
    <r>
      <rPr>
        <b/>
        <sz val="12"/>
        <color theme="1"/>
        <rFont val="Calibri"/>
        <family val="2"/>
        <scheme val="minor"/>
      </rPr>
      <t>6 minutes</t>
    </r>
  </si>
  <si>
    <t xml:space="preserve">8) Add 1.2mL of Media exchange </t>
  </si>
  <si>
    <t xml:space="preserve">Prepare during the 15 minute of Lip-RNP incubation </t>
  </si>
  <si>
    <t>. RNP-NC, no ligand, 2.4 ug RNP per well</t>
  </si>
  <si>
    <t xml:space="preserve">Karolinska </t>
  </si>
  <si>
    <t>Chip 2</t>
  </si>
  <si>
    <t xml:space="preserve">RNP volume </t>
  </si>
  <si>
    <t>Total volume</t>
  </si>
  <si>
    <t>Lipofectamine 2000 preparation, Lipo-RNP (2:1)</t>
  </si>
  <si>
    <t xml:space="preserve">Timeline </t>
  </si>
  <si>
    <t xml:space="preserve">Prime chips </t>
  </si>
  <si>
    <t>Seed hepatocytes</t>
  </si>
  <si>
    <t xml:space="preserve">Add samples and prepare Lip-RNP positive control </t>
  </si>
  <si>
    <t xml:space="preserve">After 12-16 hours of seeding </t>
  </si>
  <si>
    <t>1:1 ratio</t>
  </si>
  <si>
    <t>B1-B3</t>
  </si>
  <si>
    <t xml:space="preserve">Dispense 400uL  in 3 wells </t>
  </si>
  <si>
    <t>Tube 2</t>
  </si>
  <si>
    <t>A4-A6</t>
  </si>
  <si>
    <t xml:space="preserve">Dispense 400ul in 3 well </t>
  </si>
  <si>
    <t xml:space="preserve">Volume of media exchange </t>
  </si>
  <si>
    <t xml:space="preserve">How much you need of complex in 1200uL of media exchange buffer </t>
  </si>
  <si>
    <t xml:space="preserve">Lip-RNP samples were incubated for 25 minutes. </t>
  </si>
  <si>
    <t>Volume of diluted RNP 4x from step 1</t>
  </si>
  <si>
    <t>Volume of Lip (uL) 4x from step 2</t>
  </si>
  <si>
    <t>24ug</t>
  </si>
  <si>
    <t>2.4ug</t>
  </si>
  <si>
    <t xml:space="preserve">Total Lip-RNP complex per well </t>
  </si>
  <si>
    <t xml:space="preserve">1) Prepare 2.4ug and 24ug of RNP from 7.5ug/uL </t>
  </si>
  <si>
    <t>* Do all steps in order</t>
  </si>
  <si>
    <t xml:space="preserve">*Add media first </t>
  </si>
  <si>
    <t>*Prepare and label all tubes from steps 1, 2, 3 and 7</t>
  </si>
  <si>
    <t>Lipo-RNP 24ug</t>
  </si>
  <si>
    <t xml:space="preserve">per well </t>
  </si>
  <si>
    <t xml:space="preserve">24 wells </t>
  </si>
  <si>
    <t xml:space="preserve">* Only had 2mL of cells so I added 444K cells/per well </t>
  </si>
  <si>
    <t xml:space="preserve">One well did not have enough media due to pipetting error (B6 from Chip 2) </t>
  </si>
  <si>
    <t xml:space="preserve">83uL per well </t>
  </si>
  <si>
    <t xml:space="preserve">2 Chips </t>
  </si>
  <si>
    <t xml:space="preserve">dispensed in 23  well each </t>
  </si>
  <si>
    <t>RNP-NC, TAT (cell penetrating peptide), 24 ug RNP per well</t>
  </si>
  <si>
    <t>Lipo-RNP 2.4ug</t>
  </si>
  <si>
    <t xml:space="preserve">9) Let samples incubate for 13 hours. </t>
  </si>
  <si>
    <t>Karolinska HF356</t>
  </si>
  <si>
    <t xml:space="preserve">Karolinska HF356 </t>
  </si>
  <si>
    <t xml:space="preserve">Media Collection, imaging  </t>
  </si>
  <si>
    <t xml:space="preserve">Media Collection,  imaging  </t>
  </si>
  <si>
    <t>15/03/2021</t>
  </si>
  <si>
    <t>16/03/2021</t>
  </si>
  <si>
    <t>17/03/2021</t>
  </si>
  <si>
    <t xml:space="preserve">J Analysis </t>
  </si>
  <si>
    <t>2.4ug RNP</t>
  </si>
  <si>
    <t>Area</t>
  </si>
  <si>
    <t>Mean</t>
  </si>
  <si>
    <t>Min</t>
  </si>
  <si>
    <t>Max</t>
  </si>
  <si>
    <t xml:space="preserve">Integrated Density </t>
  </si>
  <si>
    <t xml:space="preserve">Raw Integrated Density </t>
  </si>
  <si>
    <t xml:space="preserve">2.4ug RNP </t>
  </si>
  <si>
    <t>24ug RNP</t>
  </si>
  <si>
    <t xml:space="preserve">NC-RNP TAT 2.4ug </t>
  </si>
  <si>
    <t>NC-RNP TAT 24ug</t>
  </si>
  <si>
    <t>NC-RNP no ligand 2.4ug RNP</t>
  </si>
  <si>
    <t>NC-RNP no ligand 24ug RNP</t>
  </si>
  <si>
    <t>NC-RNP triGalNAc 2.4ug RNP</t>
  </si>
  <si>
    <t>NC-RNP triGalNAc 24ug RNP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</si>
</sst>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color theme="1"/>
      <name val="Arial"/>
      <family val="2"/>
    </font>
    <font>
      <sz val="12"/>
      <color rgb="FF000000"/>
      <name val="Calibri"/>
      <family val="2"/>
      <scheme val="minor"/>
    </font>
    <font>
      <sz val="11.5"/>
      <color rgb="FF201F1E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0F4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000000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3" borderId="1" applyNumberFormat="0" applyAlignment="0" applyProtection="0"/>
    <xf numFmtId="0" fontId="5" fillId="0" borderId="0"/>
    <xf numFmtId="0" fontId="5" fillId="4" borderId="0" applyNumberFormat="0" applyBorder="0" applyAlignment="0" applyProtection="0"/>
    <xf numFmtId="0" fontId="11" fillId="2" borderId="0" applyNumberFormat="0" applyBorder="0" applyAlignment="0" applyProtection="0"/>
  </cellStyleXfs>
  <cellXfs count="202">
    <xf numFmtId="0" fontId="0" fillId="0" borderId="0" xfId="0"/>
    <xf numFmtId="0" fontId="3" fillId="5" borderId="2" xfId="1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 wrapText="1"/>
    </xf>
    <xf numFmtId="0" fontId="3" fillId="3" borderId="4" xfId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/>
    </xf>
    <xf numFmtId="0" fontId="3" fillId="0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1" fillId="0" borderId="5" xfId="2" applyFont="1" applyBorder="1"/>
    <xf numFmtId="3" fontId="3" fillId="0" borderId="4" xfId="3" applyNumberFormat="1" applyFont="1" applyFill="1" applyBorder="1" applyAlignment="1">
      <alignment horizontal="center" vertical="center"/>
    </xf>
    <xf numFmtId="0" fontId="1" fillId="0" borderId="7" xfId="2" applyFont="1" applyBorder="1"/>
    <xf numFmtId="0" fontId="1" fillId="0" borderId="11" xfId="2" applyFont="1" applyBorder="1"/>
    <xf numFmtId="0" fontId="1" fillId="0" borderId="12" xfId="2" applyFont="1" applyBorder="1"/>
    <xf numFmtId="0" fontId="9" fillId="13" borderId="4" xfId="2" applyFont="1" applyFill="1" applyBorder="1"/>
    <xf numFmtId="0" fontId="3" fillId="0" borderId="4" xfId="4" applyFont="1" applyFill="1" applyBorder="1" applyAlignment="1">
      <alignment horizontal="center" vertical="center"/>
    </xf>
    <xf numFmtId="0" fontId="1" fillId="0" borderId="8" xfId="2" applyFont="1" applyBorder="1"/>
    <xf numFmtId="0" fontId="1" fillId="0" borderId="8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vertical="center"/>
    </xf>
    <xf numFmtId="0" fontId="1" fillId="0" borderId="4" xfId="2" applyFont="1" applyBorder="1"/>
    <xf numFmtId="14" fontId="1" fillId="0" borderId="4" xfId="2" applyNumberFormat="1" applyFont="1" applyBorder="1" applyAlignment="1">
      <alignment horizontal="center" vertical="center"/>
    </xf>
    <xf numFmtId="0" fontId="2" fillId="0" borderId="4" xfId="2" applyFont="1" applyBorder="1"/>
    <xf numFmtId="0" fontId="5" fillId="0" borderId="0" xfId="2"/>
    <xf numFmtId="0" fontId="5" fillId="0" borderId="0" xfId="2" applyBorder="1"/>
    <xf numFmtId="0" fontId="6" fillId="0" borderId="0" xfId="2" applyFont="1" applyAlignment="1">
      <alignment horizontal="center"/>
    </xf>
    <xf numFmtId="14" fontId="10" fillId="0" borderId="0" xfId="0" applyNumberFormat="1" applyFont="1"/>
    <xf numFmtId="0" fontId="8" fillId="0" borderId="0" xfId="0" applyFont="1"/>
    <xf numFmtId="0" fontId="12" fillId="0" borderId="0" xfId="0" applyFont="1"/>
    <xf numFmtId="0" fontId="8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wrapText="1"/>
    </xf>
    <xf numFmtId="0" fontId="10" fillId="0" borderId="0" xfId="0" applyFont="1"/>
    <xf numFmtId="0" fontId="3" fillId="0" borderId="0" xfId="0" applyFont="1"/>
    <xf numFmtId="14" fontId="0" fillId="0" borderId="0" xfId="0" applyNumberFormat="1"/>
    <xf numFmtId="0" fontId="0" fillId="15" borderId="0" xfId="0" applyFill="1"/>
    <xf numFmtId="0" fontId="16" fillId="15" borderId="0" xfId="0" applyFont="1" applyFill="1"/>
    <xf numFmtId="0" fontId="17" fillId="15" borderId="0" xfId="0" applyFont="1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/>
    </xf>
    <xf numFmtId="3" fontId="0" fillId="0" borderId="0" xfId="0" applyNumberFormat="1" applyAlignment="1">
      <alignment horizontal="left"/>
    </xf>
    <xf numFmtId="0" fontId="18" fillId="15" borderId="0" xfId="0" applyFont="1" applyFill="1"/>
    <xf numFmtId="0" fontId="0" fillId="16" borderId="0" xfId="0" applyFill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20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/>
    </xf>
    <xf numFmtId="0" fontId="3" fillId="19" borderId="0" xfId="0" applyFont="1" applyFill="1" applyAlignment="1">
      <alignment vertical="top" wrapText="1"/>
    </xf>
    <xf numFmtId="0" fontId="0" fillId="20" borderId="0" xfId="0" applyFill="1" applyAlignment="1">
      <alignment wrapText="1"/>
    </xf>
    <xf numFmtId="0" fontId="3" fillId="19" borderId="0" xfId="0" applyFont="1" applyFill="1" applyAlignment="1">
      <alignment wrapText="1"/>
    </xf>
    <xf numFmtId="0" fontId="0" fillId="21" borderId="0" xfId="0" applyFill="1" applyAlignment="1">
      <alignment wrapText="1"/>
    </xf>
    <xf numFmtId="0" fontId="0" fillId="22" borderId="0" xfId="0" applyFill="1" applyAlignment="1">
      <alignment wrapText="1"/>
    </xf>
    <xf numFmtId="0" fontId="0" fillId="22" borderId="0" xfId="0" applyFill="1" applyAlignment="1">
      <alignment vertical="top" wrapText="1"/>
    </xf>
    <xf numFmtId="0" fontId="0" fillId="21" borderId="0" xfId="0" applyFill="1" applyAlignment="1">
      <alignment vertical="top" wrapText="1"/>
    </xf>
    <xf numFmtId="0" fontId="0" fillId="22" borderId="0" xfId="0" applyFill="1" applyAlignment="1">
      <alignment horizontal="center"/>
    </xf>
    <xf numFmtId="0" fontId="0" fillId="21" borderId="0" xfId="0" applyFill="1" applyAlignment="1">
      <alignment horizontal="center"/>
    </xf>
    <xf numFmtId="0" fontId="19" fillId="0" borderId="0" xfId="0" applyFont="1"/>
    <xf numFmtId="20" fontId="19" fillId="0" borderId="0" xfId="0" applyNumberFormat="1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8" fillId="0" borderId="0" xfId="0" applyFont="1" applyAlignment="1">
      <alignment horizontal="left" vertical="center" indent="1"/>
    </xf>
    <xf numFmtId="0" fontId="20" fillId="0" borderId="0" xfId="0" applyFont="1"/>
    <xf numFmtId="0" fontId="17" fillId="0" borderId="0" xfId="2" applyFont="1" applyFill="1"/>
    <xf numFmtId="0" fontId="3" fillId="19" borderId="0" xfId="0" applyFont="1" applyFill="1"/>
    <xf numFmtId="0" fontId="0" fillId="19" borderId="0" xfId="0" applyFill="1"/>
    <xf numFmtId="0" fontId="3" fillId="23" borderId="4" xfId="2" applyFont="1" applyFill="1" applyBorder="1" applyAlignment="1">
      <alignment horizontal="center" vertical="center"/>
    </xf>
    <xf numFmtId="0" fontId="3" fillId="23" borderId="6" xfId="2" applyFont="1" applyFill="1" applyBorder="1" applyAlignment="1">
      <alignment horizontal="center" vertical="center"/>
    </xf>
    <xf numFmtId="0" fontId="7" fillId="24" borderId="0" xfId="2" applyFont="1" applyFill="1"/>
    <xf numFmtId="0" fontId="3" fillId="24" borderId="4" xfId="3" applyFont="1" applyFill="1" applyBorder="1" applyAlignment="1">
      <alignment horizontal="center" vertical="center"/>
    </xf>
    <xf numFmtId="0" fontId="3" fillId="23" borderId="8" xfId="2" applyFont="1" applyFill="1" applyBorder="1" applyAlignment="1">
      <alignment horizontal="center" vertical="center"/>
    </xf>
    <xf numFmtId="0" fontId="3" fillId="23" borderId="9" xfId="2" applyFont="1" applyFill="1" applyBorder="1" applyAlignment="1">
      <alignment horizontal="center" vertical="center"/>
    </xf>
    <xf numFmtId="0" fontId="10" fillId="25" borderId="8" xfId="2" applyFont="1" applyFill="1" applyBorder="1" applyAlignment="1">
      <alignment horizontal="center" vertical="center"/>
    </xf>
    <xf numFmtId="0" fontId="10" fillId="25" borderId="9" xfId="2" applyFont="1" applyFill="1" applyBorder="1" applyAlignment="1">
      <alignment horizontal="center" vertical="center"/>
    </xf>
    <xf numFmtId="0" fontId="9" fillId="21" borderId="0" xfId="2" applyFont="1" applyFill="1"/>
    <xf numFmtId="0" fontId="3" fillId="21" borderId="4" xfId="3" applyFont="1" applyFill="1" applyBorder="1" applyAlignment="1">
      <alignment horizontal="center" vertical="center"/>
    </xf>
    <xf numFmtId="0" fontId="10" fillId="26" borderId="8" xfId="2" applyFont="1" applyFill="1" applyBorder="1" applyAlignment="1">
      <alignment horizontal="center" vertical="center"/>
    </xf>
    <xf numFmtId="0" fontId="10" fillId="26" borderId="9" xfId="2" applyFont="1" applyFill="1" applyBorder="1" applyAlignment="1">
      <alignment horizontal="center" vertical="center"/>
    </xf>
    <xf numFmtId="0" fontId="9" fillId="16" borderId="0" xfId="2" applyFont="1" applyFill="1"/>
    <xf numFmtId="0" fontId="3" fillId="16" borderId="4" xfId="3" applyFont="1" applyFill="1" applyBorder="1" applyAlignment="1">
      <alignment horizontal="center" vertical="center"/>
    </xf>
    <xf numFmtId="0" fontId="3" fillId="16" borderId="4" xfId="4" applyFont="1" applyFill="1" applyBorder="1" applyAlignment="1">
      <alignment horizontal="center" vertical="center"/>
    </xf>
    <xf numFmtId="0" fontId="3" fillId="16" borderId="2" xfId="4" applyFont="1" applyFill="1" applyBorder="1" applyAlignment="1">
      <alignment horizontal="center" vertical="center"/>
    </xf>
    <xf numFmtId="0" fontId="10" fillId="27" borderId="8" xfId="2" applyFont="1" applyFill="1" applyBorder="1" applyAlignment="1">
      <alignment horizontal="center" vertical="center"/>
    </xf>
    <xf numFmtId="0" fontId="10" fillId="27" borderId="9" xfId="2" applyFont="1" applyFill="1" applyBorder="1" applyAlignment="1">
      <alignment horizontal="center" vertical="center"/>
    </xf>
    <xf numFmtId="0" fontId="9" fillId="28" borderId="4" xfId="2" applyFont="1" applyFill="1" applyBorder="1"/>
    <xf numFmtId="0" fontId="3" fillId="28" borderId="4" xfId="4" applyFont="1" applyFill="1" applyBorder="1" applyAlignment="1">
      <alignment horizontal="center" vertical="center"/>
    </xf>
    <xf numFmtId="0" fontId="10" fillId="29" borderId="2" xfId="2" applyFont="1" applyFill="1" applyBorder="1" applyAlignment="1">
      <alignment horizontal="center" vertical="center" wrapText="1"/>
    </xf>
    <xf numFmtId="0" fontId="10" fillId="29" borderId="4" xfId="2" applyFont="1" applyFill="1" applyBorder="1" applyAlignment="1">
      <alignment horizontal="center" vertical="center"/>
    </xf>
    <xf numFmtId="0" fontId="10" fillId="29" borderId="4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center" vertical="center" wrapText="1"/>
    </xf>
    <xf numFmtId="0" fontId="10" fillId="29" borderId="6" xfId="2" applyFont="1" applyFill="1" applyBorder="1" applyAlignment="1">
      <alignment horizontal="center" vertical="center" wrapText="1"/>
    </xf>
    <xf numFmtId="0" fontId="8" fillId="0" borderId="5" xfId="2" applyFont="1" applyBorder="1"/>
    <xf numFmtId="0" fontId="10" fillId="7" borderId="4" xfId="2" applyFont="1" applyFill="1" applyBorder="1" applyAlignment="1">
      <alignment horizontal="center" vertical="center"/>
    </xf>
    <xf numFmtId="0" fontId="9" fillId="8" borderId="4" xfId="2" applyFont="1" applyFill="1" applyBorder="1"/>
    <xf numFmtId="3" fontId="10" fillId="0" borderId="4" xfId="2" applyNumberFormat="1" applyFont="1" applyFill="1" applyBorder="1" applyAlignment="1">
      <alignment horizontal="center" vertical="center"/>
    </xf>
    <xf numFmtId="0" fontId="8" fillId="0" borderId="12" xfId="2" applyFont="1" applyBorder="1"/>
    <xf numFmtId="0" fontId="8" fillId="0" borderId="13" xfId="2" applyFont="1" applyBorder="1"/>
    <xf numFmtId="0" fontId="10" fillId="12" borderId="4" xfId="2" applyFont="1" applyFill="1" applyBorder="1" applyAlignment="1">
      <alignment horizontal="center" vertical="center"/>
    </xf>
    <xf numFmtId="0" fontId="10" fillId="30" borderId="4" xfId="2" applyFont="1" applyFill="1" applyBorder="1" applyAlignment="1">
      <alignment horizontal="center" vertical="center"/>
    </xf>
    <xf numFmtId="0" fontId="21" fillId="18" borderId="4" xfId="2" applyFont="1" applyFill="1" applyBorder="1"/>
    <xf numFmtId="0" fontId="10" fillId="0" borderId="4" xfId="2" applyFont="1" applyFill="1" applyBorder="1" applyAlignment="1">
      <alignment horizontal="center" vertical="center"/>
    </xf>
    <xf numFmtId="0" fontId="10" fillId="10" borderId="4" xfId="2" applyFont="1" applyFill="1" applyBorder="1" applyAlignment="1">
      <alignment horizontal="center" vertical="center"/>
    </xf>
    <xf numFmtId="0" fontId="9" fillId="11" borderId="4" xfId="2" applyFont="1" applyFill="1" applyBorder="1"/>
    <xf numFmtId="0" fontId="8" fillId="0" borderId="8" xfId="2" applyFont="1" applyBorder="1"/>
    <xf numFmtId="0" fontId="8" fillId="0" borderId="4" xfId="2" applyFont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5" fillId="0" borderId="4" xfId="2" applyBorder="1"/>
    <xf numFmtId="0" fontId="8" fillId="6" borderId="14" xfId="2" applyFont="1" applyFill="1" applyBorder="1"/>
    <xf numFmtId="14" fontId="8" fillId="0" borderId="9" xfId="2" applyNumberFormat="1" applyFont="1" applyBorder="1" applyAlignment="1">
      <alignment horizontal="center" vertical="center"/>
    </xf>
    <xf numFmtId="0" fontId="8" fillId="0" borderId="9" xfId="2" applyFont="1" applyBorder="1"/>
    <xf numFmtId="0" fontId="2" fillId="0" borderId="9" xfId="2" applyFont="1" applyBorder="1"/>
    <xf numFmtId="0" fontId="6" fillId="31" borderId="4" xfId="2" applyFont="1" applyFill="1" applyBorder="1" applyAlignment="1">
      <alignment horizontal="center"/>
    </xf>
    <xf numFmtId="0" fontId="3" fillId="31" borderId="4" xfId="1" applyFont="1" applyFill="1" applyBorder="1" applyAlignment="1">
      <alignment horizontal="center" vertical="center" wrapText="1"/>
    </xf>
    <xf numFmtId="0" fontId="3" fillId="31" borderId="4" xfId="2" applyFont="1" applyFill="1" applyBorder="1" applyAlignment="1">
      <alignment vertical="center" wrapText="1"/>
    </xf>
    <xf numFmtId="0" fontId="0" fillId="31" borderId="4" xfId="2" applyNumberFormat="1" applyFont="1" applyFill="1" applyBorder="1" applyAlignment="1">
      <alignment vertical="center"/>
    </xf>
    <xf numFmtId="14" fontId="1" fillId="31" borderId="4" xfId="2" applyNumberFormat="1" applyFont="1" applyFill="1" applyBorder="1" applyAlignment="1">
      <alignment horizontal="center" vertical="center"/>
    </xf>
    <xf numFmtId="0" fontId="1" fillId="31" borderId="4" xfId="2" applyFont="1" applyFill="1" applyBorder="1"/>
    <xf numFmtId="0" fontId="1" fillId="31" borderId="4" xfId="2" applyNumberFormat="1" applyFont="1" applyFill="1" applyBorder="1" applyAlignment="1">
      <alignment vertical="center"/>
    </xf>
    <xf numFmtId="0" fontId="3" fillId="31" borderId="15" xfId="1" applyFont="1" applyFill="1" applyBorder="1" applyAlignment="1">
      <alignment horizontal="center" vertical="center" wrapText="1"/>
    </xf>
    <xf numFmtId="3" fontId="3" fillId="31" borderId="15" xfId="3" applyNumberFormat="1" applyFont="1" applyFill="1" applyBorder="1" applyAlignment="1">
      <alignment horizontal="center" vertical="center"/>
    </xf>
    <xf numFmtId="0" fontId="3" fillId="31" borderId="15" xfId="4" applyFont="1" applyFill="1" applyBorder="1" applyAlignment="1">
      <alignment horizontal="center" vertical="center"/>
    </xf>
    <xf numFmtId="0" fontId="3" fillId="31" borderId="15" xfId="1" applyFont="1" applyFill="1" applyBorder="1" applyAlignment="1">
      <alignment horizontal="center" vertical="center"/>
    </xf>
    <xf numFmtId="0" fontId="10" fillId="31" borderId="15" xfId="2" applyFont="1" applyFill="1" applyBorder="1" applyAlignment="1">
      <alignment horizontal="center" vertical="center" wrapText="1"/>
    </xf>
    <xf numFmtId="0" fontId="8" fillId="31" borderId="15" xfId="2" applyFont="1" applyFill="1" applyBorder="1"/>
    <xf numFmtId="0" fontId="5" fillId="0" borderId="15" xfId="2" applyBorder="1"/>
    <xf numFmtId="14" fontId="8" fillId="0" borderId="4" xfId="2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16" fontId="3" fillId="32" borderId="4" xfId="0" applyNumberFormat="1" applyFont="1" applyFill="1" applyBorder="1" applyAlignment="1">
      <alignment horizontal="center"/>
    </xf>
    <xf numFmtId="16" fontId="3" fillId="16" borderId="4" xfId="0" applyNumberFormat="1" applyFont="1" applyFill="1" applyBorder="1" applyAlignment="1">
      <alignment horizontal="center"/>
    </xf>
    <xf numFmtId="16" fontId="3" fillId="33" borderId="4" xfId="0" applyNumberFormat="1" applyFont="1" applyFill="1" applyBorder="1" applyAlignment="1">
      <alignment horizontal="center" vertical="center"/>
    </xf>
    <xf numFmtId="16" fontId="3" fillId="14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 vertical="center"/>
    </xf>
    <xf numFmtId="0" fontId="8" fillId="0" borderId="4" xfId="2" applyFont="1" applyFill="1" applyBorder="1"/>
    <xf numFmtId="0" fontId="0" fillId="22" borderId="0" xfId="0" applyFont="1" applyFill="1" applyAlignment="1">
      <alignment horizontal="center"/>
    </xf>
    <xf numFmtId="0" fontId="3" fillId="14" borderId="0" xfId="0" applyFont="1" applyFill="1" applyAlignment="1">
      <alignment vertical="top" wrapText="1"/>
    </xf>
    <xf numFmtId="0" fontId="0" fillId="14" borderId="4" xfId="0" applyFill="1" applyBorder="1"/>
    <xf numFmtId="0" fontId="0" fillId="6" borderId="4" xfId="0" applyFill="1" applyBorder="1"/>
    <xf numFmtId="0" fontId="0" fillId="14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 wrapText="1"/>
    </xf>
    <xf numFmtId="0" fontId="0" fillId="18" borderId="4" xfId="0" applyFill="1" applyBorder="1" applyAlignment="1">
      <alignment vertical="top" wrapText="1"/>
    </xf>
    <xf numFmtId="0" fontId="0" fillId="17" borderId="4" xfId="0" applyFill="1" applyBorder="1"/>
    <xf numFmtId="0" fontId="0" fillId="17" borderId="4" xfId="0" applyFill="1" applyBorder="1" applyAlignment="1">
      <alignment vertical="top" wrapText="1"/>
    </xf>
    <xf numFmtId="1" fontId="0" fillId="14" borderId="4" xfId="0" applyNumberFormat="1" applyFont="1" applyFill="1" applyBorder="1" applyAlignment="1">
      <alignment horizontal="center"/>
    </xf>
    <xf numFmtId="2" fontId="0" fillId="14" borderId="4" xfId="0" applyNumberFormat="1" applyFont="1" applyFill="1" applyBorder="1" applyAlignment="1">
      <alignment horizontal="center"/>
    </xf>
    <xf numFmtId="0" fontId="0" fillId="34" borderId="4" xfId="0" applyFill="1" applyBorder="1" applyAlignment="1">
      <alignment horizontal="center"/>
    </xf>
    <xf numFmtId="1" fontId="0" fillId="14" borderId="4" xfId="0" applyNumberFormat="1" applyFill="1" applyBorder="1" applyAlignment="1">
      <alignment horizontal="center"/>
    </xf>
    <xf numFmtId="2" fontId="0" fillId="14" borderId="4" xfId="0" applyNumberFormat="1" applyFill="1" applyBorder="1" applyAlignment="1">
      <alignment horizontal="center"/>
    </xf>
    <xf numFmtId="0" fontId="0" fillId="14" borderId="4" xfId="0" applyFill="1" applyBorder="1" applyAlignment="1">
      <alignment wrapText="1"/>
    </xf>
    <xf numFmtId="0" fontId="0" fillId="34" borderId="4" xfId="0" applyFill="1" applyBorder="1"/>
    <xf numFmtId="0" fontId="0" fillId="14" borderId="4" xfId="0" applyFill="1" applyBorder="1" applyAlignment="1">
      <alignment vertical="top" wrapText="1"/>
    </xf>
    <xf numFmtId="0" fontId="10" fillId="35" borderId="4" xfId="2" applyFont="1" applyFill="1" applyBorder="1" applyAlignment="1">
      <alignment horizontal="center" vertical="center"/>
    </xf>
    <xf numFmtId="0" fontId="21" fillId="14" borderId="4" xfId="2" applyFont="1" applyFill="1" applyBorder="1"/>
    <xf numFmtId="0" fontId="3" fillId="6" borderId="2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center" vertical="center" wrapText="1"/>
    </xf>
    <xf numFmtId="0" fontId="3" fillId="6" borderId="8" xfId="2" applyFont="1" applyFill="1" applyBorder="1" applyAlignment="1">
      <alignment horizontal="center" vertical="center" wrapText="1"/>
    </xf>
    <xf numFmtId="14" fontId="0" fillId="0" borderId="2" xfId="2" applyNumberFormat="1" applyFont="1" applyBorder="1" applyAlignment="1">
      <alignment horizontal="center" vertical="center" wrapText="1"/>
    </xf>
    <xf numFmtId="14" fontId="0" fillId="0" borderId="10" xfId="2" applyNumberFormat="1" applyFont="1" applyBorder="1" applyAlignment="1">
      <alignment horizontal="center" vertical="center" wrapText="1"/>
    </xf>
    <xf numFmtId="14" fontId="0" fillId="0" borderId="8" xfId="2" applyNumberFormat="1" applyFont="1" applyBorder="1" applyAlignment="1">
      <alignment horizontal="center" vertical="center" wrapText="1"/>
    </xf>
    <xf numFmtId="0" fontId="8" fillId="9" borderId="2" xfId="2" applyFont="1" applyFill="1" applyBorder="1" applyAlignment="1">
      <alignment horizontal="center" vertical="center" wrapText="1"/>
    </xf>
    <xf numFmtId="0" fontId="8" fillId="9" borderId="10" xfId="2" applyFont="1" applyFill="1" applyBorder="1" applyAlignment="1">
      <alignment horizontal="center" vertical="center" wrapText="1"/>
    </xf>
    <xf numFmtId="0" fontId="8" fillId="9" borderId="8" xfId="2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>
      <alignment horizontal="center" vertical="center"/>
    </xf>
    <xf numFmtId="14" fontId="1" fillId="0" borderId="8" xfId="2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32" borderId="4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 wrapText="1"/>
    </xf>
    <xf numFmtId="0" fontId="3" fillId="33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1" borderId="15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4" fontId="8" fillId="0" borderId="3" xfId="2" applyNumberFormat="1" applyFont="1" applyBorder="1" applyAlignment="1">
      <alignment horizontal="center" vertical="center" wrapText="1"/>
    </xf>
    <xf numFmtId="14" fontId="8" fillId="0" borderId="16" xfId="2" applyNumberFormat="1" applyFont="1" applyBorder="1" applyAlignment="1">
      <alignment horizontal="center" vertical="center" wrapText="1"/>
    </xf>
    <xf numFmtId="14" fontId="8" fillId="0" borderId="17" xfId="2" applyNumberFormat="1" applyFont="1" applyBorder="1" applyAlignment="1">
      <alignment horizontal="center" vertical="center" wrapText="1"/>
    </xf>
    <xf numFmtId="14" fontId="8" fillId="0" borderId="18" xfId="2" applyNumberFormat="1" applyFont="1" applyBorder="1" applyAlignment="1">
      <alignment horizontal="center" vertical="center" wrapText="1"/>
    </xf>
    <xf numFmtId="14" fontId="8" fillId="0" borderId="0" xfId="2" applyNumberFormat="1" applyFont="1" applyBorder="1" applyAlignment="1">
      <alignment horizontal="center" vertical="center" wrapText="1"/>
    </xf>
    <xf numFmtId="14" fontId="8" fillId="0" borderId="14" xfId="2" applyNumberFormat="1" applyFont="1" applyBorder="1" applyAlignment="1">
      <alignment horizontal="center" vertical="center" wrapText="1"/>
    </xf>
    <xf numFmtId="14" fontId="8" fillId="0" borderId="19" xfId="2" applyNumberFormat="1" applyFont="1" applyBorder="1" applyAlignment="1">
      <alignment horizontal="center" vertical="center" wrapText="1"/>
    </xf>
    <xf numFmtId="14" fontId="8" fillId="0" borderId="20" xfId="2" applyNumberFormat="1" applyFont="1" applyBorder="1" applyAlignment="1">
      <alignment horizontal="center" vertical="center" wrapText="1"/>
    </xf>
    <xf numFmtId="14" fontId="8" fillId="0" borderId="9" xfId="2" applyNumberFormat="1" applyFont="1" applyBorder="1" applyAlignment="1">
      <alignment horizontal="center" vertical="center" wrapText="1"/>
    </xf>
    <xf numFmtId="14" fontId="0" fillId="0" borderId="2" xfId="2" applyNumberFormat="1" applyFont="1" applyBorder="1" applyAlignment="1">
      <alignment horizontal="center" vertical="center"/>
    </xf>
    <xf numFmtId="11" fontId="0" fillId="0" borderId="0" xfId="0" applyNumberFormat="1"/>
  </cellXfs>
  <cellStyles count="5">
    <cellStyle name="60% - Accent6 2" xfId="3" xr:uid="{7833B9B4-CFBB-9A4B-B70C-9DDDE3676708}"/>
    <cellStyle name="Bad 2" xfId="4" xr:uid="{837574D1-E26B-7143-B4FD-5657D8D574A7}"/>
    <cellStyle name="Normal" xfId="0" builtinId="0"/>
    <cellStyle name="Normal 2" xfId="2" xr:uid="{2729C4E7-D370-B144-8536-0DAEA29E0953}"/>
    <cellStyle name="Output 2" xfId="1" xr:uid="{2444A9AC-57DF-5B42-AF37-4EC2047D65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75A3-4348-3B44-BA19-48589A9995A3}">
  <sheetPr>
    <pageSetUpPr fitToPage="1"/>
  </sheetPr>
  <dimension ref="A1:L31"/>
  <sheetViews>
    <sheetView workbookViewId="0">
      <selection activeCell="K18" sqref="K18"/>
    </sheetView>
  </sheetViews>
  <sheetFormatPr baseColWidth="10" defaultRowHeight="16" x14ac:dyDescent="0.2"/>
  <cols>
    <col min="4" max="4" width="59.5" customWidth="1"/>
  </cols>
  <sheetData>
    <row r="1" spans="1:12" ht="35" thickBot="1" x14ac:dyDescent="0.25">
      <c r="A1" s="1" t="e">
        <f ca="1">A1:_xlfn.ANCHORARRAY(O15Well)</f>
        <v>#NAME?</v>
      </c>
      <c r="B1" s="2" t="s">
        <v>0</v>
      </c>
      <c r="C1" s="1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ht="16" customHeight="1" x14ac:dyDescent="0.2">
      <c r="A2" s="8">
        <v>1</v>
      </c>
      <c r="B2" s="79">
        <v>1</v>
      </c>
      <c r="C2" s="80" t="s">
        <v>11</v>
      </c>
      <c r="D2" s="81" t="s">
        <v>204</v>
      </c>
      <c r="E2" s="82">
        <v>2.4</v>
      </c>
      <c r="F2" s="5" t="s">
        <v>16</v>
      </c>
      <c r="G2" s="9">
        <v>600000</v>
      </c>
      <c r="H2" s="170" t="s">
        <v>244</v>
      </c>
      <c r="I2" s="200" t="s">
        <v>248</v>
      </c>
      <c r="J2" s="200" t="s">
        <v>250</v>
      </c>
      <c r="K2" s="173" t="s">
        <v>249</v>
      </c>
      <c r="L2" s="176" t="s">
        <v>246</v>
      </c>
    </row>
    <row r="3" spans="1:12" x14ac:dyDescent="0.2">
      <c r="A3" s="10">
        <v>2</v>
      </c>
      <c r="B3" s="83">
        <v>1</v>
      </c>
      <c r="C3" s="84" t="s">
        <v>12</v>
      </c>
      <c r="D3" s="81" t="s">
        <v>204</v>
      </c>
      <c r="E3" s="82">
        <v>2.4</v>
      </c>
      <c r="F3" s="5" t="s">
        <v>16</v>
      </c>
      <c r="G3" s="9">
        <v>600000</v>
      </c>
      <c r="H3" s="171"/>
      <c r="I3" s="179"/>
      <c r="J3" s="179"/>
      <c r="K3" s="174"/>
      <c r="L3" s="177"/>
    </row>
    <row r="4" spans="1:12" x14ac:dyDescent="0.2">
      <c r="A4" s="10">
        <v>3</v>
      </c>
      <c r="B4" s="83">
        <v>1</v>
      </c>
      <c r="C4" s="84" t="s">
        <v>14</v>
      </c>
      <c r="D4" s="81" t="s">
        <v>204</v>
      </c>
      <c r="E4" s="82">
        <v>2.4</v>
      </c>
      <c r="F4" s="5" t="s">
        <v>16</v>
      </c>
      <c r="G4" s="9">
        <v>600000</v>
      </c>
      <c r="H4" s="171"/>
      <c r="I4" s="179"/>
      <c r="J4" s="179"/>
      <c r="K4" s="174"/>
      <c r="L4" s="177"/>
    </row>
    <row r="5" spans="1:12" ht="17" thickBot="1" x14ac:dyDescent="0.25">
      <c r="A5" s="11">
        <v>4</v>
      </c>
      <c r="B5" s="85">
        <v>2</v>
      </c>
      <c r="C5" s="86" t="s">
        <v>15</v>
      </c>
      <c r="D5" s="87" t="s">
        <v>13</v>
      </c>
      <c r="E5" s="88">
        <v>24</v>
      </c>
      <c r="F5" s="5" t="s">
        <v>16</v>
      </c>
      <c r="G5" s="9">
        <v>600000</v>
      </c>
      <c r="H5" s="171"/>
      <c r="I5" s="179"/>
      <c r="J5" s="179"/>
      <c r="K5" s="174"/>
      <c r="L5" s="177"/>
    </row>
    <row r="6" spans="1:12" x14ac:dyDescent="0.2">
      <c r="A6" s="12">
        <v>5</v>
      </c>
      <c r="B6" s="85">
        <v>2</v>
      </c>
      <c r="C6" s="86" t="s">
        <v>17</v>
      </c>
      <c r="D6" s="87" t="s">
        <v>13</v>
      </c>
      <c r="E6" s="88">
        <v>24</v>
      </c>
      <c r="F6" s="5" t="s">
        <v>16</v>
      </c>
      <c r="G6" s="9">
        <v>600000</v>
      </c>
      <c r="H6" s="171"/>
      <c r="I6" s="179"/>
      <c r="J6" s="179"/>
      <c r="K6" s="174"/>
      <c r="L6" s="177"/>
    </row>
    <row r="7" spans="1:12" x14ac:dyDescent="0.2">
      <c r="A7" s="10">
        <v>6</v>
      </c>
      <c r="B7" s="85">
        <v>2</v>
      </c>
      <c r="C7" s="86" t="s">
        <v>19</v>
      </c>
      <c r="D7" s="87" t="s">
        <v>13</v>
      </c>
      <c r="E7" s="88">
        <v>24</v>
      </c>
      <c r="F7" s="5" t="s">
        <v>16</v>
      </c>
      <c r="G7" s="9">
        <v>600000</v>
      </c>
      <c r="H7" s="171"/>
      <c r="I7" s="179"/>
      <c r="J7" s="179"/>
      <c r="K7" s="174"/>
      <c r="L7" s="177"/>
    </row>
    <row r="8" spans="1:12" x14ac:dyDescent="0.2">
      <c r="A8" s="10">
        <v>7</v>
      </c>
      <c r="B8" s="89">
        <v>3</v>
      </c>
      <c r="C8" s="90" t="s">
        <v>21</v>
      </c>
      <c r="D8" s="91" t="s">
        <v>18</v>
      </c>
      <c r="E8" s="92">
        <v>2.4</v>
      </c>
      <c r="F8" s="5" t="s">
        <v>16</v>
      </c>
      <c r="G8" s="9">
        <v>600000</v>
      </c>
      <c r="H8" s="171"/>
      <c r="I8" s="179"/>
      <c r="J8" s="179"/>
      <c r="K8" s="174"/>
      <c r="L8" s="177"/>
    </row>
    <row r="9" spans="1:12" x14ac:dyDescent="0.2">
      <c r="A9" s="10">
        <v>8</v>
      </c>
      <c r="B9" s="89">
        <v>3</v>
      </c>
      <c r="C9" s="90" t="s">
        <v>22</v>
      </c>
      <c r="D9" s="91" t="s">
        <v>18</v>
      </c>
      <c r="E9" s="93">
        <v>2.4</v>
      </c>
      <c r="F9" s="5" t="s">
        <v>16</v>
      </c>
      <c r="G9" s="14">
        <v>600000</v>
      </c>
      <c r="H9" s="171"/>
      <c r="I9" s="179"/>
      <c r="J9" s="179"/>
      <c r="K9" s="174"/>
      <c r="L9" s="177"/>
    </row>
    <row r="10" spans="1:12" x14ac:dyDescent="0.2">
      <c r="A10" s="10">
        <v>9</v>
      </c>
      <c r="B10" s="89">
        <v>3</v>
      </c>
      <c r="C10" s="90" t="s">
        <v>23</v>
      </c>
      <c r="D10" s="91" t="s">
        <v>18</v>
      </c>
      <c r="E10" s="94">
        <v>2.4</v>
      </c>
      <c r="F10" s="5" t="s">
        <v>16</v>
      </c>
      <c r="G10" s="14">
        <v>600000</v>
      </c>
      <c r="H10" s="171"/>
      <c r="I10" s="179"/>
      <c r="J10" s="179"/>
      <c r="K10" s="174"/>
      <c r="L10" s="177"/>
    </row>
    <row r="11" spans="1:12" x14ac:dyDescent="0.2">
      <c r="A11" s="10">
        <v>10</v>
      </c>
      <c r="B11" s="95">
        <v>4</v>
      </c>
      <c r="C11" s="96" t="s">
        <v>25</v>
      </c>
      <c r="D11" s="97" t="s">
        <v>20</v>
      </c>
      <c r="E11" s="98">
        <v>24</v>
      </c>
      <c r="F11" s="5" t="s">
        <v>16</v>
      </c>
      <c r="G11" s="14">
        <v>600000</v>
      </c>
      <c r="H11" s="171"/>
      <c r="I11" s="179"/>
      <c r="J11" s="179"/>
      <c r="K11" s="174"/>
      <c r="L11" s="177"/>
    </row>
    <row r="12" spans="1:12" x14ac:dyDescent="0.2">
      <c r="A12" s="10">
        <v>11</v>
      </c>
      <c r="B12" s="95">
        <v>4</v>
      </c>
      <c r="C12" s="96" t="s">
        <v>26</v>
      </c>
      <c r="D12" s="97" t="s">
        <v>20</v>
      </c>
      <c r="E12" s="98">
        <v>24</v>
      </c>
      <c r="F12" s="5" t="s">
        <v>16</v>
      </c>
      <c r="G12" s="14">
        <v>600000</v>
      </c>
      <c r="H12" s="171"/>
      <c r="I12" s="179"/>
      <c r="J12" s="179"/>
      <c r="K12" s="174"/>
      <c r="L12" s="177"/>
    </row>
    <row r="13" spans="1:12" ht="17" thickBot="1" x14ac:dyDescent="0.25">
      <c r="A13" s="11">
        <v>12</v>
      </c>
      <c r="B13" s="95">
        <v>4</v>
      </c>
      <c r="C13" s="96" t="s">
        <v>27</v>
      </c>
      <c r="D13" s="97" t="s">
        <v>20</v>
      </c>
      <c r="E13" s="98">
        <v>24</v>
      </c>
      <c r="F13" s="5" t="s">
        <v>16</v>
      </c>
      <c r="G13" s="14">
        <v>600000</v>
      </c>
      <c r="H13" s="172"/>
      <c r="I13" s="180"/>
      <c r="J13" s="180"/>
      <c r="K13" s="175"/>
      <c r="L13" s="178"/>
    </row>
    <row r="14" spans="1:12" x14ac:dyDescent="0.2">
      <c r="A14" s="15" t="s">
        <v>29</v>
      </c>
      <c r="B14" s="16"/>
      <c r="C14" s="16"/>
      <c r="D14" s="17"/>
      <c r="E14" s="18"/>
      <c r="F14" s="5"/>
      <c r="G14" s="19">
        <f>SUM(G2:G13)</f>
        <v>7200000</v>
      </c>
      <c r="H14" s="20"/>
      <c r="I14" s="21"/>
      <c r="J14" s="20"/>
      <c r="K14" s="20"/>
      <c r="L14" s="22"/>
    </row>
    <row r="15" spans="1:12" x14ac:dyDescent="0.2">
      <c r="A15" s="23"/>
      <c r="B15" s="23"/>
      <c r="C15" s="23"/>
      <c r="D15" s="24"/>
      <c r="E15" s="24"/>
      <c r="F15" s="25"/>
      <c r="G15" s="24"/>
      <c r="H15" s="24"/>
      <c r="I15" s="23"/>
      <c r="J15" s="23"/>
      <c r="K15" s="23"/>
      <c r="L15" s="23"/>
    </row>
    <row r="16" spans="1:12" x14ac:dyDescent="0.2">
      <c r="A16" s="23"/>
      <c r="B16" s="23"/>
      <c r="C16" s="23"/>
      <c r="D16" s="24"/>
      <c r="E16" s="24"/>
      <c r="F16" s="25"/>
      <c r="G16" s="24"/>
      <c r="H16" s="24"/>
      <c r="I16" s="23"/>
      <c r="J16" s="23"/>
      <c r="K16" s="23"/>
      <c r="L16" s="23"/>
    </row>
    <row r="17" spans="1:12" x14ac:dyDescent="0.2">
      <c r="A17" s="23"/>
      <c r="B17" s="23"/>
      <c r="C17" s="23"/>
      <c r="D17" s="24"/>
      <c r="E17" s="24"/>
      <c r="F17" s="25"/>
      <c r="G17" s="24"/>
      <c r="H17" s="24"/>
      <c r="I17" s="23"/>
      <c r="J17" s="23"/>
      <c r="K17" s="23"/>
      <c r="L17" s="23"/>
    </row>
    <row r="18" spans="1:12" ht="35" thickBot="1" x14ac:dyDescent="0.25">
      <c r="A18" s="99" t="e">
        <v>#NAME?</v>
      </c>
      <c r="B18" s="100" t="s">
        <v>0</v>
      </c>
      <c r="C18" s="101" t="s">
        <v>1</v>
      </c>
      <c r="D18" s="101" t="s">
        <v>2</v>
      </c>
      <c r="E18" s="4" t="s">
        <v>3</v>
      </c>
      <c r="F18" s="5"/>
      <c r="G18" s="102" t="s">
        <v>5</v>
      </c>
      <c r="H18" s="103" t="s">
        <v>6</v>
      </c>
      <c r="I18" s="104" t="s">
        <v>7</v>
      </c>
      <c r="J18" s="104" t="s">
        <v>8</v>
      </c>
      <c r="K18" s="104" t="s">
        <v>9</v>
      </c>
      <c r="L18" s="104" t="s">
        <v>10</v>
      </c>
    </row>
    <row r="19" spans="1:12" x14ac:dyDescent="0.2">
      <c r="A19" s="105">
        <v>1</v>
      </c>
      <c r="B19" s="106">
        <v>5</v>
      </c>
      <c r="C19" s="106" t="s">
        <v>11</v>
      </c>
      <c r="D19" s="107" t="s">
        <v>24</v>
      </c>
      <c r="E19" s="106">
        <v>2.4</v>
      </c>
      <c r="F19" s="5" t="s">
        <v>16</v>
      </c>
      <c r="G19" s="108">
        <v>600000</v>
      </c>
      <c r="H19" s="170" t="s">
        <v>245</v>
      </c>
      <c r="I19" s="200" t="s">
        <v>248</v>
      </c>
      <c r="J19" s="200" t="s">
        <v>250</v>
      </c>
      <c r="K19" s="173" t="s">
        <v>249</v>
      </c>
      <c r="L19" s="176" t="s">
        <v>247</v>
      </c>
    </row>
    <row r="20" spans="1:12" x14ac:dyDescent="0.2">
      <c r="A20" s="109">
        <v>2</v>
      </c>
      <c r="B20" s="106">
        <v>5</v>
      </c>
      <c r="C20" s="106" t="s">
        <v>12</v>
      </c>
      <c r="D20" s="107" t="s">
        <v>24</v>
      </c>
      <c r="E20" s="106">
        <v>2.4</v>
      </c>
      <c r="F20" s="5" t="s">
        <v>16</v>
      </c>
      <c r="G20" s="108">
        <v>600000</v>
      </c>
      <c r="H20" s="171"/>
      <c r="I20" s="179"/>
      <c r="J20" s="179"/>
      <c r="K20" s="174"/>
      <c r="L20" s="177"/>
    </row>
    <row r="21" spans="1:12" x14ac:dyDescent="0.2">
      <c r="A21" s="109">
        <v>3</v>
      </c>
      <c r="B21" s="106">
        <v>5</v>
      </c>
      <c r="C21" s="106" t="s">
        <v>14</v>
      </c>
      <c r="D21" s="107" t="s">
        <v>24</v>
      </c>
      <c r="E21" s="106">
        <v>2.4</v>
      </c>
      <c r="F21" s="5" t="s">
        <v>16</v>
      </c>
      <c r="G21" s="108">
        <v>600000</v>
      </c>
      <c r="H21" s="171"/>
      <c r="I21" s="179"/>
      <c r="J21" s="179"/>
      <c r="K21" s="174"/>
      <c r="L21" s="177"/>
    </row>
    <row r="22" spans="1:12" ht="17" thickBot="1" x14ac:dyDescent="0.25">
      <c r="A22" s="110">
        <v>4</v>
      </c>
      <c r="B22" s="111">
        <v>6</v>
      </c>
      <c r="C22" s="111" t="s">
        <v>15</v>
      </c>
      <c r="D22" s="13" t="s">
        <v>241</v>
      </c>
      <c r="E22" s="111">
        <v>24</v>
      </c>
      <c r="F22" s="5" t="s">
        <v>16</v>
      </c>
      <c r="G22" s="108">
        <v>600000</v>
      </c>
      <c r="H22" s="171"/>
      <c r="I22" s="179"/>
      <c r="J22" s="179"/>
      <c r="K22" s="174"/>
      <c r="L22" s="177"/>
    </row>
    <row r="23" spans="1:12" x14ac:dyDescent="0.2">
      <c r="A23" s="109">
        <v>5</v>
      </c>
      <c r="B23" s="111">
        <v>6</v>
      </c>
      <c r="C23" s="111" t="s">
        <v>17</v>
      </c>
      <c r="D23" s="13" t="s">
        <v>241</v>
      </c>
      <c r="E23" s="111">
        <v>24</v>
      </c>
      <c r="F23" s="5" t="s">
        <v>16</v>
      </c>
      <c r="G23" s="108">
        <v>600000</v>
      </c>
      <c r="H23" s="171"/>
      <c r="I23" s="179"/>
      <c r="J23" s="179"/>
      <c r="K23" s="174"/>
      <c r="L23" s="177"/>
    </row>
    <row r="24" spans="1:12" x14ac:dyDescent="0.2">
      <c r="A24" s="109">
        <v>6</v>
      </c>
      <c r="B24" s="111">
        <v>6</v>
      </c>
      <c r="C24" s="111" t="s">
        <v>19</v>
      </c>
      <c r="D24" s="13" t="s">
        <v>241</v>
      </c>
      <c r="E24" s="111">
        <v>24</v>
      </c>
      <c r="F24" s="5" t="s">
        <v>16</v>
      </c>
      <c r="G24" s="108">
        <v>600000</v>
      </c>
      <c r="H24" s="171"/>
      <c r="I24" s="179"/>
      <c r="J24" s="179"/>
      <c r="K24" s="174"/>
      <c r="L24" s="177"/>
    </row>
    <row r="25" spans="1:12" x14ac:dyDescent="0.2">
      <c r="A25" s="109">
        <v>7</v>
      </c>
      <c r="B25" s="112">
        <v>7</v>
      </c>
      <c r="C25" s="112" t="s">
        <v>21</v>
      </c>
      <c r="D25" s="113" t="s">
        <v>242</v>
      </c>
      <c r="E25" s="112">
        <v>2.4</v>
      </c>
      <c r="F25" s="5" t="s">
        <v>16</v>
      </c>
      <c r="G25" s="108">
        <v>600000</v>
      </c>
      <c r="H25" s="171"/>
      <c r="I25" s="179"/>
      <c r="J25" s="179"/>
      <c r="K25" s="174"/>
      <c r="L25" s="177"/>
    </row>
    <row r="26" spans="1:12" x14ac:dyDescent="0.2">
      <c r="A26" s="109">
        <v>8</v>
      </c>
      <c r="B26" s="112">
        <v>7</v>
      </c>
      <c r="C26" s="112" t="s">
        <v>22</v>
      </c>
      <c r="D26" s="113" t="s">
        <v>242</v>
      </c>
      <c r="E26" s="112">
        <v>2.4</v>
      </c>
      <c r="F26" s="5" t="s">
        <v>16</v>
      </c>
      <c r="G26" s="114">
        <v>600000</v>
      </c>
      <c r="H26" s="171"/>
      <c r="I26" s="179"/>
      <c r="J26" s="179"/>
      <c r="K26" s="174"/>
      <c r="L26" s="177"/>
    </row>
    <row r="27" spans="1:12" x14ac:dyDescent="0.2">
      <c r="A27" s="109">
        <v>9</v>
      </c>
      <c r="B27" s="168">
        <v>7</v>
      </c>
      <c r="C27" s="168" t="s">
        <v>23</v>
      </c>
      <c r="D27" s="169" t="s">
        <v>233</v>
      </c>
      <c r="E27" s="168">
        <v>24</v>
      </c>
      <c r="F27" s="5" t="s">
        <v>16</v>
      </c>
      <c r="G27" s="114">
        <v>600000</v>
      </c>
      <c r="H27" s="171"/>
      <c r="I27" s="179"/>
      <c r="J27" s="179"/>
      <c r="K27" s="174"/>
      <c r="L27" s="177"/>
    </row>
    <row r="28" spans="1:12" x14ac:dyDescent="0.2">
      <c r="A28" s="109">
        <v>10</v>
      </c>
      <c r="B28" s="168">
        <v>8</v>
      </c>
      <c r="C28" s="168" t="s">
        <v>25</v>
      </c>
      <c r="D28" s="169" t="s">
        <v>233</v>
      </c>
      <c r="E28" s="168">
        <v>24</v>
      </c>
      <c r="F28" s="5" t="s">
        <v>16</v>
      </c>
      <c r="G28" s="114">
        <v>600000</v>
      </c>
      <c r="H28" s="171"/>
      <c r="I28" s="179"/>
      <c r="J28" s="179"/>
      <c r="K28" s="174"/>
      <c r="L28" s="177"/>
    </row>
    <row r="29" spans="1:12" x14ac:dyDescent="0.2">
      <c r="A29" s="109">
        <v>11</v>
      </c>
      <c r="B29" s="115">
        <v>8</v>
      </c>
      <c r="C29" s="115" t="s">
        <v>26</v>
      </c>
      <c r="D29" s="116" t="s">
        <v>28</v>
      </c>
      <c r="E29" s="115">
        <v>0</v>
      </c>
      <c r="F29" s="5" t="s">
        <v>16</v>
      </c>
      <c r="G29" s="114">
        <v>600000</v>
      </c>
      <c r="H29" s="171"/>
      <c r="I29" s="179"/>
      <c r="J29" s="179"/>
      <c r="K29" s="174"/>
      <c r="L29" s="177"/>
    </row>
    <row r="30" spans="1:12" ht="17" thickBot="1" x14ac:dyDescent="0.25">
      <c r="A30" s="110">
        <v>12</v>
      </c>
      <c r="B30" s="115"/>
      <c r="C30" s="115"/>
      <c r="D30" s="116"/>
      <c r="E30" s="115">
        <v>0</v>
      </c>
      <c r="F30" s="5" t="s">
        <v>16</v>
      </c>
      <c r="G30" s="114">
        <v>600000</v>
      </c>
      <c r="H30" s="172"/>
      <c r="I30" s="180"/>
      <c r="J30" s="180"/>
      <c r="K30" s="175"/>
      <c r="L30" s="178"/>
    </row>
    <row r="31" spans="1:12" x14ac:dyDescent="0.2">
      <c r="A31" s="117" t="s">
        <v>206</v>
      </c>
      <c r="B31" s="118"/>
      <c r="C31" s="119"/>
      <c r="D31" s="119"/>
      <c r="E31" s="119"/>
      <c r="F31" s="120"/>
      <c r="G31" s="114">
        <v>7200000</v>
      </c>
      <c r="H31" s="121"/>
      <c r="I31" s="122"/>
      <c r="J31" s="123"/>
      <c r="K31" s="123"/>
      <c r="L31" s="124"/>
    </row>
  </sheetData>
  <mergeCells count="10">
    <mergeCell ref="H2:H13"/>
    <mergeCell ref="I2:I13"/>
    <mergeCell ref="J2:J13"/>
    <mergeCell ref="K2:K13"/>
    <mergeCell ref="L2:L13"/>
    <mergeCell ref="H19:H30"/>
    <mergeCell ref="I19:I30"/>
    <mergeCell ref="J19:J30"/>
    <mergeCell ref="K19:K30"/>
    <mergeCell ref="L19:L30"/>
  </mergeCells>
  <pageMargins left="0.7" right="0.7" top="0.75" bottom="0.75" header="0.3" footer="0.3"/>
  <pageSetup scale="47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2143-C208-3E4E-B315-A5C0ADFDF629}">
  <dimension ref="A1:C13"/>
  <sheetViews>
    <sheetView workbookViewId="0">
      <selection sqref="A1:C5"/>
    </sheetView>
  </sheetViews>
  <sheetFormatPr baseColWidth="10" defaultRowHeight="16" x14ac:dyDescent="0.2"/>
  <cols>
    <col min="3" max="3" width="23.1640625" customWidth="1"/>
  </cols>
  <sheetData>
    <row r="1" spans="1:3" x14ac:dyDescent="0.2">
      <c r="A1" s="140" t="s">
        <v>210</v>
      </c>
      <c r="B1" s="140"/>
      <c r="C1" s="140"/>
    </row>
    <row r="2" spans="1:3" x14ac:dyDescent="0.2">
      <c r="A2" s="141">
        <v>44267</v>
      </c>
      <c r="B2" s="183" t="s">
        <v>211</v>
      </c>
      <c r="C2" s="183"/>
    </row>
    <row r="3" spans="1:3" x14ac:dyDescent="0.2">
      <c r="A3" s="142">
        <v>44270</v>
      </c>
      <c r="B3" s="184" t="s">
        <v>212</v>
      </c>
      <c r="C3" s="184"/>
    </row>
    <row r="4" spans="1:3" x14ac:dyDescent="0.2">
      <c r="A4" s="143">
        <v>44271</v>
      </c>
      <c r="B4" s="185" t="s">
        <v>213</v>
      </c>
      <c r="C4" s="185"/>
    </row>
    <row r="5" spans="1:3" x14ac:dyDescent="0.2">
      <c r="A5" s="144">
        <v>44272</v>
      </c>
      <c r="B5" s="186" t="s">
        <v>16</v>
      </c>
      <c r="C5" s="186"/>
    </row>
    <row r="9" spans="1:3" x14ac:dyDescent="0.2">
      <c r="A9" s="145"/>
      <c r="B9" s="145"/>
      <c r="C9" s="145"/>
    </row>
    <row r="10" spans="1:3" x14ac:dyDescent="0.2">
      <c r="A10" s="146"/>
      <c r="B10" s="187"/>
      <c r="C10" s="187"/>
    </row>
    <row r="11" spans="1:3" x14ac:dyDescent="0.2">
      <c r="A11" s="146"/>
      <c r="B11" s="181"/>
      <c r="C11" s="181"/>
    </row>
    <row r="12" spans="1:3" x14ac:dyDescent="0.2">
      <c r="A12" s="147"/>
      <c r="B12" s="181"/>
      <c r="C12" s="181"/>
    </row>
    <row r="13" spans="1:3" x14ac:dyDescent="0.2">
      <c r="A13" s="147"/>
      <c r="B13" s="182"/>
      <c r="C13" s="182"/>
    </row>
  </sheetData>
  <mergeCells count="8">
    <mergeCell ref="B12:C12"/>
    <mergeCell ref="B13:C13"/>
    <mergeCell ref="B2:C2"/>
    <mergeCell ref="B3:C3"/>
    <mergeCell ref="B4:C4"/>
    <mergeCell ref="B5:C5"/>
    <mergeCell ref="B10:C10"/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67F6-34E6-2146-9BFF-54749BFE6A5D}">
  <dimension ref="A1:M18"/>
  <sheetViews>
    <sheetView workbookViewId="0">
      <selection activeCell="B18" sqref="B18"/>
    </sheetView>
  </sheetViews>
  <sheetFormatPr baseColWidth="10" defaultRowHeight="16" x14ac:dyDescent="0.2"/>
  <cols>
    <col min="2" max="2" width="16.33203125" customWidth="1"/>
  </cols>
  <sheetData>
    <row r="1" spans="1:13" x14ac:dyDescent="0.2">
      <c r="A1" s="26">
        <v>44250</v>
      </c>
      <c r="B1" s="27"/>
      <c r="C1" s="28" t="s">
        <v>30</v>
      </c>
      <c r="D1" s="27"/>
      <c r="E1" s="27"/>
      <c r="F1" s="27"/>
    </row>
    <row r="2" spans="1:13" x14ac:dyDescent="0.2">
      <c r="A2" s="29"/>
      <c r="B2" s="30" t="s">
        <v>31</v>
      </c>
    </row>
    <row r="3" spans="1:13" x14ac:dyDescent="0.2">
      <c r="A3" s="29"/>
      <c r="B3" s="31" t="s">
        <v>32</v>
      </c>
      <c r="C3" s="32"/>
    </row>
    <row r="4" spans="1:13" x14ac:dyDescent="0.2">
      <c r="A4" s="27"/>
      <c r="B4" s="33"/>
      <c r="C4" s="32"/>
    </row>
    <row r="5" spans="1:13" x14ac:dyDescent="0.2">
      <c r="A5" s="27"/>
      <c r="B5" s="33" t="s">
        <v>33</v>
      </c>
      <c r="C5" s="32"/>
      <c r="E5" s="34" t="s">
        <v>34</v>
      </c>
      <c r="F5" s="34"/>
    </row>
    <row r="6" spans="1:13" x14ac:dyDescent="0.2">
      <c r="A6" s="27"/>
      <c r="B6" s="33" t="s">
        <v>35</v>
      </c>
      <c r="C6" s="32"/>
      <c r="D6" s="35" t="s">
        <v>36</v>
      </c>
      <c r="E6" s="34" t="s">
        <v>48</v>
      </c>
      <c r="F6" s="34"/>
      <c r="I6" s="33"/>
      <c r="J6" s="56"/>
      <c r="K6" s="35"/>
      <c r="L6" s="34"/>
      <c r="M6" s="34"/>
    </row>
    <row r="7" spans="1:13" x14ac:dyDescent="0.2">
      <c r="A7" s="27"/>
      <c r="B7" s="33" t="s">
        <v>35</v>
      </c>
      <c r="C7" s="36">
        <v>5270</v>
      </c>
      <c r="D7" s="35" t="s">
        <v>37</v>
      </c>
      <c r="I7" s="33"/>
      <c r="J7" s="36"/>
      <c r="K7" s="35"/>
    </row>
    <row r="8" spans="1:13" x14ac:dyDescent="0.2">
      <c r="A8" s="29"/>
      <c r="B8" s="33" t="s">
        <v>38</v>
      </c>
      <c r="C8" s="37">
        <v>600000</v>
      </c>
      <c r="D8" s="35" t="s">
        <v>39</v>
      </c>
      <c r="I8" s="33"/>
      <c r="J8" s="37"/>
      <c r="K8" s="35"/>
    </row>
    <row r="9" spans="1:13" x14ac:dyDescent="0.2">
      <c r="A9" s="27"/>
      <c r="B9" s="33" t="s">
        <v>40</v>
      </c>
      <c r="C9" s="38">
        <f>C8/C7</f>
        <v>113.85199240986718</v>
      </c>
      <c r="D9" s="36" t="s">
        <v>41</v>
      </c>
      <c r="I9" s="33"/>
      <c r="J9" s="38"/>
      <c r="K9" s="36"/>
    </row>
    <row r="10" spans="1:13" x14ac:dyDescent="0.2">
      <c r="A10" s="29"/>
      <c r="B10" s="33" t="s">
        <v>42</v>
      </c>
      <c r="C10" s="36">
        <v>114</v>
      </c>
      <c r="D10" s="36" t="s">
        <v>41</v>
      </c>
      <c r="E10" t="s">
        <v>43</v>
      </c>
      <c r="G10" t="s">
        <v>234</v>
      </c>
      <c r="I10" s="33"/>
      <c r="J10" s="36"/>
      <c r="K10" s="36"/>
    </row>
    <row r="11" spans="1:13" x14ac:dyDescent="0.2">
      <c r="A11" s="27"/>
      <c r="B11" s="39"/>
    </row>
    <row r="12" spans="1:13" x14ac:dyDescent="0.2">
      <c r="A12" s="29"/>
      <c r="B12" s="27" t="s">
        <v>235</v>
      </c>
      <c r="C12">
        <f>114*24</f>
        <v>2736</v>
      </c>
      <c r="D12" t="s">
        <v>236</v>
      </c>
    </row>
    <row r="13" spans="1:13" x14ac:dyDescent="0.2">
      <c r="A13" s="27"/>
      <c r="B13" s="27"/>
      <c r="C13" s="40"/>
      <c r="D13" t="s">
        <v>237</v>
      </c>
    </row>
    <row r="14" spans="1:13" x14ac:dyDescent="0.2">
      <c r="A14" s="27"/>
      <c r="B14" s="27"/>
      <c r="C14" t="s">
        <v>238</v>
      </c>
    </row>
    <row r="15" spans="1:13" x14ac:dyDescent="0.2">
      <c r="A15" s="27"/>
      <c r="C15" s="41"/>
      <c r="D15" s="41"/>
      <c r="E15" s="41"/>
    </row>
    <row r="16" spans="1:13" x14ac:dyDescent="0.2">
      <c r="A16" s="42" t="s">
        <v>49</v>
      </c>
      <c r="B16" s="42" t="s">
        <v>44</v>
      </c>
      <c r="C16" s="39" t="s">
        <v>45</v>
      </c>
      <c r="D16" s="42" t="s">
        <v>46</v>
      </c>
      <c r="E16" s="42" t="s">
        <v>47</v>
      </c>
    </row>
    <row r="17" spans="1:6" x14ac:dyDescent="0.2">
      <c r="A17" t="s">
        <v>239</v>
      </c>
      <c r="B17" s="30">
        <f>D17-C17</f>
        <v>2808</v>
      </c>
      <c r="C17" s="30">
        <f>83*24</f>
        <v>1992</v>
      </c>
      <c r="D17" s="30">
        <f>200*24</f>
        <v>4800</v>
      </c>
      <c r="E17" s="43">
        <v>200</v>
      </c>
      <c r="F17" s="43" t="s">
        <v>240</v>
      </c>
    </row>
    <row r="18" spans="1:6" x14ac:dyDescent="0.2">
      <c r="B18" s="30"/>
      <c r="C18" s="30"/>
      <c r="D18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D646-8BB1-6544-A822-CE6639C6DDD9}">
  <sheetPr>
    <pageSetUpPr fitToPage="1"/>
  </sheetPr>
  <dimension ref="A1:H34"/>
  <sheetViews>
    <sheetView workbookViewId="0">
      <selection activeCell="F12" sqref="F12"/>
    </sheetView>
  </sheetViews>
  <sheetFormatPr baseColWidth="10" defaultRowHeight="16" x14ac:dyDescent="0.2"/>
  <cols>
    <col min="1" max="1" width="19.1640625" customWidth="1"/>
    <col min="2" max="2" width="22.83203125" customWidth="1"/>
    <col min="3" max="3" width="21.33203125" customWidth="1"/>
    <col min="4" max="4" width="28.1640625" customWidth="1"/>
    <col min="5" max="5" width="25.83203125" customWidth="1"/>
    <col min="6" max="6" width="26.1640625" customWidth="1"/>
  </cols>
  <sheetData>
    <row r="1" spans="1:8" x14ac:dyDescent="0.2">
      <c r="A1" s="44">
        <v>44257</v>
      </c>
    </row>
    <row r="2" spans="1:8" x14ac:dyDescent="0.2">
      <c r="A2" s="35" t="s">
        <v>50</v>
      </c>
    </row>
    <row r="3" spans="1:8" x14ac:dyDescent="0.2">
      <c r="A3" s="35" t="s">
        <v>146</v>
      </c>
    </row>
    <row r="4" spans="1:8" x14ac:dyDescent="0.2">
      <c r="A4" t="s">
        <v>147</v>
      </c>
    </row>
    <row r="5" spans="1:8" ht="51" x14ac:dyDescent="0.2">
      <c r="A5" s="55" t="s">
        <v>148</v>
      </c>
      <c r="B5" s="55" t="s">
        <v>149</v>
      </c>
      <c r="F5" t="s">
        <v>232</v>
      </c>
    </row>
    <row r="6" spans="1:8" x14ac:dyDescent="0.2">
      <c r="A6" s="43" t="s">
        <v>150</v>
      </c>
      <c r="F6" t="s">
        <v>231</v>
      </c>
    </row>
    <row r="7" spans="1:8" x14ac:dyDescent="0.2">
      <c r="A7" s="43" t="s">
        <v>151</v>
      </c>
      <c r="B7" s="41"/>
      <c r="F7" t="s">
        <v>230</v>
      </c>
    </row>
    <row r="8" spans="1:8" ht="60" customHeight="1" x14ac:dyDescent="0.2">
      <c r="A8" s="167" t="s">
        <v>229</v>
      </c>
      <c r="B8" s="167" t="s">
        <v>152</v>
      </c>
    </row>
    <row r="9" spans="1:8" x14ac:dyDescent="0.2">
      <c r="B9" s="188" t="s">
        <v>153</v>
      </c>
      <c r="C9" s="188"/>
    </row>
    <row r="10" spans="1:8" ht="51" x14ac:dyDescent="0.2">
      <c r="A10" s="70" t="s">
        <v>154</v>
      </c>
      <c r="B10" s="166" t="s">
        <v>155</v>
      </c>
      <c r="C10" s="166" t="s">
        <v>156</v>
      </c>
      <c r="D10" t="s">
        <v>228</v>
      </c>
      <c r="E10" s="56" t="s">
        <v>227</v>
      </c>
      <c r="F10" s="151" t="s">
        <v>157</v>
      </c>
      <c r="G10" s="165" t="s">
        <v>158</v>
      </c>
      <c r="H10" s="165" t="s">
        <v>159</v>
      </c>
    </row>
    <row r="11" spans="1:8" x14ac:dyDescent="0.2">
      <c r="A11" s="70" t="s">
        <v>160</v>
      </c>
      <c r="B11" s="162">
        <v>3</v>
      </c>
      <c r="C11" s="162">
        <v>3</v>
      </c>
      <c r="D11" s="56">
        <f>SUM(B11:C11)</f>
        <v>6</v>
      </c>
      <c r="E11" s="56">
        <f>2.4/3</f>
        <v>0.79999999999999993</v>
      </c>
      <c r="F11" s="164">
        <f>0.8*30/7.5</f>
        <v>3.2</v>
      </c>
      <c r="G11" s="164">
        <f>30-F11</f>
        <v>26.8</v>
      </c>
      <c r="H11" s="163">
        <f>SUM(F11:G11)</f>
        <v>30</v>
      </c>
    </row>
    <row r="12" spans="1:8" x14ac:dyDescent="0.2">
      <c r="A12" s="71"/>
      <c r="B12" s="162"/>
      <c r="C12" s="162"/>
      <c r="D12" s="56"/>
      <c r="E12" s="56" t="s">
        <v>226</v>
      </c>
      <c r="F12" s="164"/>
      <c r="G12" s="164"/>
      <c r="H12" s="163"/>
    </row>
    <row r="13" spans="1:8" x14ac:dyDescent="0.2">
      <c r="A13" s="70" t="s">
        <v>160</v>
      </c>
      <c r="B13" s="162">
        <v>6</v>
      </c>
      <c r="C13" s="162">
        <v>6</v>
      </c>
      <c r="D13" s="56">
        <f>SUM(B13:C13)</f>
        <v>12</v>
      </c>
      <c r="E13" s="31">
        <f>24/6</f>
        <v>4</v>
      </c>
      <c r="F13" s="161">
        <f>4*30/7.5</f>
        <v>16</v>
      </c>
      <c r="G13" s="161">
        <f>30-F13</f>
        <v>14</v>
      </c>
      <c r="H13" s="160">
        <f>SUM(F13:G13)</f>
        <v>30</v>
      </c>
    </row>
    <row r="14" spans="1:8" x14ac:dyDescent="0.2">
      <c r="B14" s="56"/>
      <c r="C14" s="56"/>
      <c r="E14" s="58"/>
    </row>
    <row r="15" spans="1:8" ht="51" x14ac:dyDescent="0.2">
      <c r="A15" s="159" t="s">
        <v>161</v>
      </c>
      <c r="B15" s="159" t="s">
        <v>162</v>
      </c>
    </row>
    <row r="16" spans="1:8" x14ac:dyDescent="0.2">
      <c r="A16" s="158" t="s">
        <v>163</v>
      </c>
      <c r="B16" s="158"/>
    </row>
    <row r="17" spans="1:6" x14ac:dyDescent="0.2">
      <c r="A17" s="158" t="s">
        <v>164</v>
      </c>
      <c r="B17" s="158"/>
    </row>
    <row r="20" spans="1:6" ht="68" x14ac:dyDescent="0.2">
      <c r="A20" s="157" t="s">
        <v>165</v>
      </c>
      <c r="B20" s="157" t="s">
        <v>166</v>
      </c>
    </row>
    <row r="22" spans="1:6" ht="34" x14ac:dyDescent="0.2">
      <c r="A22" s="56"/>
      <c r="B22" s="59" t="s">
        <v>167</v>
      </c>
      <c r="C22" s="60" t="s">
        <v>154</v>
      </c>
      <c r="D22" s="156" t="s">
        <v>225</v>
      </c>
      <c r="E22" s="155" t="s">
        <v>224</v>
      </c>
    </row>
    <row r="23" spans="1:6" x14ac:dyDescent="0.2">
      <c r="A23" t="s">
        <v>168</v>
      </c>
      <c r="B23" t="s">
        <v>219</v>
      </c>
      <c r="C23" s="57" t="s">
        <v>215</v>
      </c>
      <c r="D23" s="154">
        <f>B11*4</f>
        <v>12</v>
      </c>
      <c r="E23" s="153">
        <f>4*C11</f>
        <v>12</v>
      </c>
      <c r="F23">
        <f>SUM(D23:E23)</f>
        <v>24</v>
      </c>
    </row>
    <row r="24" spans="1:6" x14ac:dyDescent="0.2">
      <c r="A24" t="s">
        <v>169</v>
      </c>
      <c r="B24" t="s">
        <v>216</v>
      </c>
      <c r="C24" s="57" t="s">
        <v>215</v>
      </c>
      <c r="D24" s="154">
        <f>4*B13</f>
        <v>24</v>
      </c>
      <c r="E24" s="153">
        <f>4*C13</f>
        <v>24</v>
      </c>
      <c r="F24">
        <f>SUM(D24:E24)</f>
        <v>48</v>
      </c>
    </row>
    <row r="25" spans="1:6" x14ac:dyDescent="0.2">
      <c r="D25" s="152"/>
      <c r="E25" s="151"/>
    </row>
    <row r="26" spans="1:6" x14ac:dyDescent="0.2">
      <c r="D26" s="56">
        <f>SUM(D23:D25)</f>
        <v>36</v>
      </c>
      <c r="E26" s="56">
        <f>SUM(E23:E24)</f>
        <v>36</v>
      </c>
    </row>
    <row r="27" spans="1:6" ht="102" x14ac:dyDescent="0.2">
      <c r="A27" s="150" t="s">
        <v>170</v>
      </c>
      <c r="C27" s="61" t="s">
        <v>223</v>
      </c>
      <c r="D27" s="55" t="s">
        <v>171</v>
      </c>
    </row>
    <row r="28" spans="1:6" ht="51" x14ac:dyDescent="0.2">
      <c r="A28" s="62" t="s">
        <v>172</v>
      </c>
      <c r="C28" s="63"/>
    </row>
    <row r="29" spans="1:6" ht="34" x14ac:dyDescent="0.2">
      <c r="A29" s="64" t="s">
        <v>173</v>
      </c>
    </row>
    <row r="30" spans="1:6" ht="68" x14ac:dyDescent="0.2">
      <c r="A30" s="65" t="s">
        <v>174</v>
      </c>
      <c r="C30">
        <f>400*3</f>
        <v>1200</v>
      </c>
    </row>
    <row r="31" spans="1:6" ht="51" x14ac:dyDescent="0.2">
      <c r="A31" t="s">
        <v>175</v>
      </c>
      <c r="B31" t="s">
        <v>176</v>
      </c>
      <c r="C31" s="66" t="s">
        <v>222</v>
      </c>
      <c r="D31" s="67" t="s">
        <v>221</v>
      </c>
      <c r="E31" t="s">
        <v>177</v>
      </c>
    </row>
    <row r="32" spans="1:6" ht="17" x14ac:dyDescent="0.2">
      <c r="A32" t="s">
        <v>168</v>
      </c>
      <c r="B32" t="s">
        <v>219</v>
      </c>
      <c r="C32" s="149">
        <f>6*3</f>
        <v>18</v>
      </c>
      <c r="D32" s="69">
        <f>1200-C32</f>
        <v>1182</v>
      </c>
      <c r="E32" s="41" t="s">
        <v>220</v>
      </c>
      <c r="F32" t="s">
        <v>219</v>
      </c>
    </row>
    <row r="33" spans="1:6" ht="17" x14ac:dyDescent="0.2">
      <c r="A33" t="s">
        <v>218</v>
      </c>
      <c r="B33" t="s">
        <v>216</v>
      </c>
      <c r="C33" s="149">
        <f>12*3</f>
        <v>36</v>
      </c>
      <c r="D33" s="69">
        <f>1200-C33</f>
        <v>1164</v>
      </c>
      <c r="E33" s="41" t="s">
        <v>217</v>
      </c>
      <c r="F33" t="s">
        <v>216</v>
      </c>
    </row>
    <row r="34" spans="1:6" x14ac:dyDescent="0.2">
      <c r="C34" s="68"/>
      <c r="D34" s="69"/>
      <c r="E34" s="41"/>
    </row>
  </sheetData>
  <mergeCells count="1">
    <mergeCell ref="B9:C9"/>
  </mergeCells>
  <pageMargins left="0.7" right="0.7" top="0.75" bottom="0.75" header="0.3" footer="0.3"/>
  <pageSetup scale="51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F7D6-E363-B04A-A3A9-8A09E036C2E7}">
  <dimension ref="A1:B16"/>
  <sheetViews>
    <sheetView workbookViewId="0">
      <selection sqref="A1:E16"/>
    </sheetView>
  </sheetViews>
  <sheetFormatPr baseColWidth="10" defaultRowHeight="16" x14ac:dyDescent="0.2"/>
  <sheetData>
    <row r="1" spans="1:2" x14ac:dyDescent="0.2">
      <c r="A1" s="44">
        <v>44258</v>
      </c>
    </row>
    <row r="2" spans="1:2" x14ac:dyDescent="0.2">
      <c r="A2" s="72" t="s">
        <v>178</v>
      </c>
    </row>
    <row r="3" spans="1:2" x14ac:dyDescent="0.2">
      <c r="A3" s="30"/>
    </row>
    <row r="4" spans="1:2" x14ac:dyDescent="0.2">
      <c r="A4" s="73" t="s">
        <v>179</v>
      </c>
    </row>
    <row r="5" spans="1:2" x14ac:dyDescent="0.2">
      <c r="A5" s="43" t="s">
        <v>180</v>
      </c>
    </row>
    <row r="6" spans="1:2" x14ac:dyDescent="0.2">
      <c r="A6" s="30" t="s">
        <v>181</v>
      </c>
    </row>
    <row r="7" spans="1:2" x14ac:dyDescent="0.2">
      <c r="A7" s="30" t="s">
        <v>182</v>
      </c>
    </row>
    <row r="8" spans="1:2" x14ac:dyDescent="0.2">
      <c r="A8" s="30" t="s">
        <v>183</v>
      </c>
    </row>
    <row r="9" spans="1:2" x14ac:dyDescent="0.2">
      <c r="A9" s="43" t="s">
        <v>184</v>
      </c>
      <c r="B9" s="43" t="s">
        <v>185</v>
      </c>
    </row>
    <row r="11" spans="1:2" x14ac:dyDescent="0.2">
      <c r="A11" s="43" t="s">
        <v>186</v>
      </c>
    </row>
    <row r="12" spans="1:2" x14ac:dyDescent="0.2">
      <c r="A12" s="74" t="s">
        <v>187</v>
      </c>
    </row>
    <row r="13" spans="1:2" x14ac:dyDescent="0.2">
      <c r="A13" s="74" t="s">
        <v>188</v>
      </c>
    </row>
    <row r="14" spans="1:2" x14ac:dyDescent="0.2">
      <c r="A14" s="74" t="s">
        <v>189</v>
      </c>
    </row>
    <row r="15" spans="1:2" x14ac:dyDescent="0.2">
      <c r="A15" s="74" t="s">
        <v>190</v>
      </c>
    </row>
    <row r="16" spans="1:2" x14ac:dyDescent="0.2">
      <c r="A16" s="74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7B41-D59A-9B4E-B2FC-AF3F437000FA}">
  <dimension ref="A1:C51"/>
  <sheetViews>
    <sheetView workbookViewId="0">
      <selection activeCell="C20" sqref="C20"/>
    </sheetView>
  </sheetViews>
  <sheetFormatPr baseColWidth="10" defaultRowHeight="16" x14ac:dyDescent="0.2"/>
  <cols>
    <col min="2" max="2" width="33.33203125" customWidth="1"/>
    <col min="3" max="3" width="38.1640625" customWidth="1"/>
  </cols>
  <sheetData>
    <row r="1" spans="1:3" ht="21" x14ac:dyDescent="0.25">
      <c r="A1" s="45"/>
      <c r="B1" s="46" t="s">
        <v>51</v>
      </c>
      <c r="C1" s="47"/>
    </row>
    <row r="2" spans="1:3" x14ac:dyDescent="0.2">
      <c r="A2" s="48"/>
      <c r="B2" s="48"/>
      <c r="C2" s="48"/>
    </row>
    <row r="3" spans="1:3" x14ac:dyDescent="0.2">
      <c r="A3" t="s">
        <v>52</v>
      </c>
      <c r="B3" t="s">
        <v>53</v>
      </c>
      <c r="C3" s="49">
        <v>2</v>
      </c>
    </row>
    <row r="4" spans="1:3" x14ac:dyDescent="0.2">
      <c r="A4" t="s">
        <v>54</v>
      </c>
      <c r="B4" t="s">
        <v>55</v>
      </c>
      <c r="C4" s="49">
        <v>8</v>
      </c>
    </row>
    <row r="5" spans="1:3" ht="17" x14ac:dyDescent="0.2">
      <c r="A5" t="s">
        <v>56</v>
      </c>
      <c r="B5" t="s">
        <v>57</v>
      </c>
      <c r="C5" s="50" t="s">
        <v>58</v>
      </c>
    </row>
    <row r="6" spans="1:3" x14ac:dyDescent="0.2">
      <c r="A6" t="s">
        <v>59</v>
      </c>
      <c r="B6" t="s">
        <v>60</v>
      </c>
      <c r="C6" s="49"/>
    </row>
    <row r="7" spans="1:3" x14ac:dyDescent="0.2">
      <c r="A7" t="s">
        <v>61</v>
      </c>
      <c r="B7" t="s">
        <v>62</v>
      </c>
      <c r="C7" s="49" t="s">
        <v>63</v>
      </c>
    </row>
    <row r="8" spans="1:3" x14ac:dyDescent="0.2">
      <c r="A8" t="s">
        <v>64</v>
      </c>
      <c r="B8" s="48" t="s">
        <v>65</v>
      </c>
      <c r="C8" s="51" t="s">
        <v>66</v>
      </c>
    </row>
    <row r="9" spans="1:3" x14ac:dyDescent="0.2">
      <c r="A9" t="s">
        <v>67</v>
      </c>
      <c r="B9" s="48" t="s">
        <v>68</v>
      </c>
      <c r="C9" s="51" t="s">
        <v>69</v>
      </c>
    </row>
    <row r="10" spans="1:3" x14ac:dyDescent="0.2">
      <c r="A10" t="s">
        <v>70</v>
      </c>
      <c r="B10" t="s">
        <v>71</v>
      </c>
      <c r="C10" s="52">
        <v>600000</v>
      </c>
    </row>
    <row r="11" spans="1:3" x14ac:dyDescent="0.2">
      <c r="A11" t="s">
        <v>72</v>
      </c>
      <c r="B11" t="s">
        <v>73</v>
      </c>
      <c r="C11" t="s">
        <v>74</v>
      </c>
    </row>
    <row r="12" spans="1:3" x14ac:dyDescent="0.2">
      <c r="A12" t="s">
        <v>75</v>
      </c>
      <c r="B12" t="s">
        <v>76</v>
      </c>
      <c r="C12" t="s">
        <v>66</v>
      </c>
    </row>
    <row r="13" spans="1:3" x14ac:dyDescent="0.2">
      <c r="A13" t="s">
        <v>77</v>
      </c>
      <c r="B13" t="s">
        <v>78</v>
      </c>
      <c r="C13" t="s">
        <v>79</v>
      </c>
    </row>
    <row r="14" spans="1:3" x14ac:dyDescent="0.2">
      <c r="A14" t="s">
        <v>80</v>
      </c>
      <c r="B14" t="s">
        <v>81</v>
      </c>
      <c r="C14" t="s">
        <v>82</v>
      </c>
    </row>
    <row r="16" spans="1:3" ht="24" x14ac:dyDescent="0.3">
      <c r="A16" s="45"/>
      <c r="B16" s="53" t="s">
        <v>83</v>
      </c>
      <c r="C16" s="45"/>
    </row>
    <row r="18" spans="1:3" ht="43" customHeight="1" x14ac:dyDescent="0.2">
      <c r="A18" t="s">
        <v>84</v>
      </c>
      <c r="B18" t="s">
        <v>85</v>
      </c>
      <c r="C18" s="41" t="s">
        <v>86</v>
      </c>
    </row>
    <row r="19" spans="1:3" x14ac:dyDescent="0.2">
      <c r="A19" s="48" t="s">
        <v>87</v>
      </c>
      <c r="B19" s="48" t="s">
        <v>88</v>
      </c>
      <c r="C19" s="54" t="s">
        <v>214</v>
      </c>
    </row>
    <row r="20" spans="1:3" x14ac:dyDescent="0.2">
      <c r="A20" t="s">
        <v>89</v>
      </c>
      <c r="B20" t="s">
        <v>90</v>
      </c>
      <c r="C20" t="s">
        <v>69</v>
      </c>
    </row>
    <row r="22" spans="1:3" ht="24" x14ac:dyDescent="0.3">
      <c r="A22" s="45"/>
      <c r="B22" s="53" t="s">
        <v>91</v>
      </c>
      <c r="C22" s="45"/>
    </row>
    <row r="24" spans="1:3" x14ac:dyDescent="0.2">
      <c r="A24" t="s">
        <v>92</v>
      </c>
      <c r="B24" t="s">
        <v>93</v>
      </c>
      <c r="C24" t="s">
        <v>94</v>
      </c>
    </row>
    <row r="25" spans="1:3" ht="34" x14ac:dyDescent="0.2">
      <c r="A25" t="s">
        <v>95</v>
      </c>
      <c r="B25" s="41" t="s">
        <v>96</v>
      </c>
      <c r="C25" t="s">
        <v>97</v>
      </c>
    </row>
    <row r="26" spans="1:3" x14ac:dyDescent="0.2">
      <c r="A26" t="s">
        <v>98</v>
      </c>
      <c r="B26" t="s">
        <v>78</v>
      </c>
      <c r="C26" t="s">
        <v>99</v>
      </c>
    </row>
    <row r="27" spans="1:3" x14ac:dyDescent="0.2">
      <c r="A27" t="s">
        <v>100</v>
      </c>
      <c r="B27" t="s">
        <v>101</v>
      </c>
      <c r="C27" t="s">
        <v>102</v>
      </c>
    </row>
    <row r="28" spans="1:3" x14ac:dyDescent="0.2">
      <c r="A28" t="s">
        <v>103</v>
      </c>
      <c r="B28" t="s">
        <v>104</v>
      </c>
      <c r="C28" t="s">
        <v>105</v>
      </c>
    </row>
    <row r="30" spans="1:3" ht="24" x14ac:dyDescent="0.3">
      <c r="A30" s="45"/>
      <c r="B30" s="53" t="s">
        <v>106</v>
      </c>
      <c r="C30" s="45"/>
    </row>
    <row r="32" spans="1:3" x14ac:dyDescent="0.2">
      <c r="A32" t="s">
        <v>107</v>
      </c>
      <c r="B32" t="s">
        <v>108</v>
      </c>
      <c r="C32" t="s">
        <v>66</v>
      </c>
    </row>
    <row r="33" spans="1:3" x14ac:dyDescent="0.2">
      <c r="A33" t="s">
        <v>109</v>
      </c>
      <c r="B33" t="s">
        <v>110</v>
      </c>
      <c r="C33" t="s">
        <v>66</v>
      </c>
    </row>
    <row r="34" spans="1:3" x14ac:dyDescent="0.2">
      <c r="A34" t="s">
        <v>111</v>
      </c>
      <c r="B34" t="s">
        <v>112</v>
      </c>
      <c r="C34" t="s">
        <v>82</v>
      </c>
    </row>
    <row r="35" spans="1:3" x14ac:dyDescent="0.2">
      <c r="A35" t="s">
        <v>113</v>
      </c>
      <c r="B35" t="s">
        <v>114</v>
      </c>
      <c r="C35" t="s">
        <v>82</v>
      </c>
    </row>
    <row r="36" spans="1:3" x14ac:dyDescent="0.2">
      <c r="A36" t="s">
        <v>115</v>
      </c>
      <c r="B36" t="s">
        <v>116</v>
      </c>
      <c r="C36" t="s">
        <v>117</v>
      </c>
    </row>
    <row r="37" spans="1:3" x14ac:dyDescent="0.2">
      <c r="A37" t="s">
        <v>118</v>
      </c>
      <c r="B37" t="s">
        <v>119</v>
      </c>
      <c r="C37" t="s">
        <v>117</v>
      </c>
    </row>
    <row r="38" spans="1:3" x14ac:dyDescent="0.2">
      <c r="A38" t="s">
        <v>120</v>
      </c>
      <c r="B38" t="s">
        <v>121</v>
      </c>
      <c r="C38" t="s">
        <v>117</v>
      </c>
    </row>
    <row r="39" spans="1:3" x14ac:dyDescent="0.2">
      <c r="A39" t="s">
        <v>122</v>
      </c>
      <c r="B39" t="s">
        <v>123</v>
      </c>
      <c r="C39" t="s">
        <v>66</v>
      </c>
    </row>
    <row r="40" spans="1:3" x14ac:dyDescent="0.2">
      <c r="A40" t="s">
        <v>124</v>
      </c>
      <c r="B40" t="s">
        <v>125</v>
      </c>
      <c r="C40" s="49">
        <v>1</v>
      </c>
    </row>
    <row r="41" spans="1:3" x14ac:dyDescent="0.2">
      <c r="A41" s="48" t="s">
        <v>126</v>
      </c>
      <c r="B41" s="48" t="s">
        <v>127</v>
      </c>
      <c r="C41" s="48" t="s">
        <v>66</v>
      </c>
    </row>
    <row r="42" spans="1:3" x14ac:dyDescent="0.2">
      <c r="A42" t="s">
        <v>128</v>
      </c>
      <c r="B42" t="s">
        <v>129</v>
      </c>
      <c r="C42" t="s">
        <v>130</v>
      </c>
    </row>
    <row r="44" spans="1:3" ht="24" x14ac:dyDescent="0.3">
      <c r="A44" s="45"/>
      <c r="B44" s="53" t="s">
        <v>131</v>
      </c>
      <c r="C44" s="45"/>
    </row>
    <row r="46" spans="1:3" x14ac:dyDescent="0.2">
      <c r="A46" t="s">
        <v>132</v>
      </c>
      <c r="B46" t="s">
        <v>133</v>
      </c>
      <c r="C46" t="s">
        <v>134</v>
      </c>
    </row>
    <row r="47" spans="1:3" x14ac:dyDescent="0.2">
      <c r="A47" t="s">
        <v>135</v>
      </c>
      <c r="B47" t="s">
        <v>136</v>
      </c>
      <c r="C47" t="s">
        <v>117</v>
      </c>
    </row>
    <row r="48" spans="1:3" x14ac:dyDescent="0.2">
      <c r="A48" t="s">
        <v>137</v>
      </c>
      <c r="B48" t="s">
        <v>138</v>
      </c>
      <c r="C48" t="s">
        <v>117</v>
      </c>
    </row>
    <row r="49" spans="1:3" x14ac:dyDescent="0.2">
      <c r="A49" s="48" t="s">
        <v>139</v>
      </c>
      <c r="B49" s="48" t="s">
        <v>140</v>
      </c>
      <c r="C49" s="48" t="s">
        <v>141</v>
      </c>
    </row>
    <row r="50" spans="1:3" x14ac:dyDescent="0.2">
      <c r="A50" t="s">
        <v>142</v>
      </c>
      <c r="B50" t="s">
        <v>143</v>
      </c>
      <c r="C50" t="s">
        <v>117</v>
      </c>
    </row>
    <row r="51" spans="1:3" x14ac:dyDescent="0.2">
      <c r="A51" t="s">
        <v>144</v>
      </c>
      <c r="B51" t="s">
        <v>145</v>
      </c>
      <c r="C5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B63A-C150-0145-917D-BE772E1C85E5}">
  <sheetPr>
    <pageSetUpPr fitToPage="1"/>
  </sheetPr>
  <dimension ref="A1:K48"/>
  <sheetViews>
    <sheetView tabSelected="1" topLeftCell="A8" workbookViewId="0">
      <selection activeCell="I29" sqref="I29"/>
    </sheetView>
  </sheetViews>
  <sheetFormatPr baseColWidth="10" defaultRowHeight="16" x14ac:dyDescent="0.2"/>
  <cols>
    <col min="4" max="4" width="57" customWidth="1"/>
    <col min="6" max="6" width="16.83203125" customWidth="1"/>
    <col min="7" max="7" width="16.6640625" customWidth="1"/>
  </cols>
  <sheetData>
    <row r="1" spans="1:11" ht="35" thickBot="1" x14ac:dyDescent="0.25">
      <c r="A1" s="1" t="e">
        <f ca="1">A1:_xlfn.ANCHORARRAY(O15Well)</f>
        <v>#NAME?</v>
      </c>
      <c r="B1" s="2" t="s">
        <v>0</v>
      </c>
      <c r="C1" s="1" t="s">
        <v>1</v>
      </c>
      <c r="D1" s="3" t="s">
        <v>2</v>
      </c>
      <c r="E1" s="4" t="s">
        <v>3</v>
      </c>
      <c r="F1" s="125" t="s">
        <v>4</v>
      </c>
      <c r="G1" s="132" t="s">
        <v>5</v>
      </c>
      <c r="H1" s="136" t="s">
        <v>6</v>
      </c>
      <c r="I1" s="126" t="s">
        <v>207</v>
      </c>
      <c r="J1" s="126" t="s">
        <v>177</v>
      </c>
      <c r="K1" s="126" t="s">
        <v>208</v>
      </c>
    </row>
    <row r="2" spans="1:11" x14ac:dyDescent="0.2">
      <c r="A2" s="8">
        <v>1</v>
      </c>
      <c r="B2" s="79">
        <v>1</v>
      </c>
      <c r="C2" s="80" t="s">
        <v>11</v>
      </c>
      <c r="D2" s="81" t="s">
        <v>204</v>
      </c>
      <c r="E2" s="82">
        <v>2.4</v>
      </c>
      <c r="F2" s="125" t="s">
        <v>16</v>
      </c>
      <c r="G2" s="133">
        <v>600000</v>
      </c>
      <c r="H2" s="189" t="s">
        <v>205</v>
      </c>
      <c r="I2" s="127">
        <v>160</v>
      </c>
      <c r="J2" s="128">
        <v>240</v>
      </c>
      <c r="K2" s="131">
        <f>SUM(I2:J2)</f>
        <v>400</v>
      </c>
    </row>
    <row r="3" spans="1:11" x14ac:dyDescent="0.2">
      <c r="A3" s="10">
        <v>2</v>
      </c>
      <c r="B3" s="83">
        <v>1</v>
      </c>
      <c r="C3" s="84" t="s">
        <v>12</v>
      </c>
      <c r="D3" s="81" t="s">
        <v>204</v>
      </c>
      <c r="E3" s="82">
        <v>2.4</v>
      </c>
      <c r="F3" s="125" t="s">
        <v>16</v>
      </c>
      <c r="G3" s="133">
        <v>600000</v>
      </c>
      <c r="H3" s="189"/>
      <c r="I3" s="127">
        <v>160</v>
      </c>
      <c r="J3" s="128">
        <v>240</v>
      </c>
      <c r="K3" s="131">
        <f t="shared" ref="K3:K13" si="0">SUM(I3:J3)</f>
        <v>400</v>
      </c>
    </row>
    <row r="4" spans="1:11" x14ac:dyDescent="0.2">
      <c r="A4" s="10">
        <v>3</v>
      </c>
      <c r="B4" s="83">
        <v>1</v>
      </c>
      <c r="C4" s="84" t="s">
        <v>14</v>
      </c>
      <c r="D4" s="81" t="s">
        <v>204</v>
      </c>
      <c r="E4" s="82">
        <v>2.4</v>
      </c>
      <c r="F4" s="125" t="s">
        <v>16</v>
      </c>
      <c r="G4" s="133">
        <v>600000</v>
      </c>
      <c r="H4" s="189"/>
      <c r="I4" s="127">
        <v>160</v>
      </c>
      <c r="J4" s="128">
        <v>240</v>
      </c>
      <c r="K4" s="131">
        <f t="shared" si="0"/>
        <v>400</v>
      </c>
    </row>
    <row r="5" spans="1:11" ht="17" thickBot="1" x14ac:dyDescent="0.25">
      <c r="A5" s="11">
        <v>4</v>
      </c>
      <c r="B5" s="85">
        <v>2</v>
      </c>
      <c r="C5" s="86" t="s">
        <v>15</v>
      </c>
      <c r="D5" s="87" t="s">
        <v>13</v>
      </c>
      <c r="E5" s="88">
        <v>24</v>
      </c>
      <c r="F5" s="125" t="s">
        <v>16</v>
      </c>
      <c r="G5" s="133">
        <v>600000</v>
      </c>
      <c r="H5" s="189"/>
      <c r="I5" s="127">
        <v>160</v>
      </c>
      <c r="J5" s="128">
        <v>240</v>
      </c>
      <c r="K5" s="131">
        <f t="shared" si="0"/>
        <v>400</v>
      </c>
    </row>
    <row r="6" spans="1:11" x14ac:dyDescent="0.2">
      <c r="A6" s="12">
        <v>5</v>
      </c>
      <c r="B6" s="85">
        <v>2</v>
      </c>
      <c r="C6" s="86" t="s">
        <v>17</v>
      </c>
      <c r="D6" s="87" t="s">
        <v>13</v>
      </c>
      <c r="E6" s="88">
        <v>24</v>
      </c>
      <c r="F6" s="125" t="s">
        <v>16</v>
      </c>
      <c r="G6" s="133">
        <v>600000</v>
      </c>
      <c r="H6" s="189"/>
      <c r="I6" s="127">
        <v>160</v>
      </c>
      <c r="J6" s="128">
        <v>240</v>
      </c>
      <c r="K6" s="131">
        <f t="shared" si="0"/>
        <v>400</v>
      </c>
    </row>
    <row r="7" spans="1:11" x14ac:dyDescent="0.2">
      <c r="A7" s="10">
        <v>6</v>
      </c>
      <c r="B7" s="85">
        <v>2</v>
      </c>
      <c r="C7" s="86" t="s">
        <v>19</v>
      </c>
      <c r="D7" s="87" t="s">
        <v>13</v>
      </c>
      <c r="E7" s="88">
        <v>24</v>
      </c>
      <c r="F7" s="125" t="s">
        <v>16</v>
      </c>
      <c r="G7" s="133">
        <v>600000</v>
      </c>
      <c r="H7" s="189"/>
      <c r="I7" s="127">
        <v>160</v>
      </c>
      <c r="J7" s="128">
        <v>240</v>
      </c>
      <c r="K7" s="131">
        <f t="shared" si="0"/>
        <v>400</v>
      </c>
    </row>
    <row r="8" spans="1:11" x14ac:dyDescent="0.2">
      <c r="A8" s="10">
        <v>7</v>
      </c>
      <c r="B8" s="89">
        <v>3</v>
      </c>
      <c r="C8" s="90" t="s">
        <v>21</v>
      </c>
      <c r="D8" s="91" t="s">
        <v>18</v>
      </c>
      <c r="E8" s="92">
        <v>2.4</v>
      </c>
      <c r="F8" s="125" t="s">
        <v>16</v>
      </c>
      <c r="G8" s="133">
        <v>600000</v>
      </c>
      <c r="H8" s="189"/>
      <c r="I8" s="127">
        <v>160</v>
      </c>
      <c r="J8" s="128">
        <v>240</v>
      </c>
      <c r="K8" s="131">
        <f t="shared" si="0"/>
        <v>400</v>
      </c>
    </row>
    <row r="9" spans="1:11" x14ac:dyDescent="0.2">
      <c r="A9" s="10">
        <v>8</v>
      </c>
      <c r="B9" s="89">
        <v>3</v>
      </c>
      <c r="C9" s="90" t="s">
        <v>22</v>
      </c>
      <c r="D9" s="91" t="s">
        <v>18</v>
      </c>
      <c r="E9" s="93">
        <v>2.4</v>
      </c>
      <c r="F9" s="125" t="s">
        <v>16</v>
      </c>
      <c r="G9" s="134">
        <v>600000</v>
      </c>
      <c r="H9" s="189"/>
      <c r="I9" s="127">
        <v>160</v>
      </c>
      <c r="J9" s="128">
        <v>240</v>
      </c>
      <c r="K9" s="131">
        <f t="shared" si="0"/>
        <v>400</v>
      </c>
    </row>
    <row r="10" spans="1:11" x14ac:dyDescent="0.2">
      <c r="A10" s="10">
        <v>9</v>
      </c>
      <c r="B10" s="89">
        <v>3</v>
      </c>
      <c r="C10" s="90" t="s">
        <v>23</v>
      </c>
      <c r="D10" s="91" t="s">
        <v>18</v>
      </c>
      <c r="E10" s="94">
        <v>2.4</v>
      </c>
      <c r="F10" s="125" t="s">
        <v>16</v>
      </c>
      <c r="G10" s="134">
        <v>600000</v>
      </c>
      <c r="H10" s="189"/>
      <c r="I10" s="127">
        <v>160</v>
      </c>
      <c r="J10" s="128">
        <v>240</v>
      </c>
      <c r="K10" s="131">
        <f t="shared" si="0"/>
        <v>400</v>
      </c>
    </row>
    <row r="11" spans="1:11" x14ac:dyDescent="0.2">
      <c r="A11" s="10">
        <v>10</v>
      </c>
      <c r="B11" s="95">
        <v>4</v>
      </c>
      <c r="C11" s="96" t="s">
        <v>25</v>
      </c>
      <c r="D11" s="97" t="s">
        <v>20</v>
      </c>
      <c r="E11" s="98">
        <v>24</v>
      </c>
      <c r="F11" s="125" t="s">
        <v>16</v>
      </c>
      <c r="G11" s="134">
        <v>600000</v>
      </c>
      <c r="H11" s="189"/>
      <c r="I11" s="127">
        <v>160</v>
      </c>
      <c r="J11" s="128">
        <v>240</v>
      </c>
      <c r="K11" s="131">
        <f t="shared" si="0"/>
        <v>400</v>
      </c>
    </row>
    <row r="12" spans="1:11" x14ac:dyDescent="0.2">
      <c r="A12" s="10">
        <v>11</v>
      </c>
      <c r="B12" s="95">
        <v>4</v>
      </c>
      <c r="C12" s="96" t="s">
        <v>26</v>
      </c>
      <c r="D12" s="97" t="s">
        <v>20</v>
      </c>
      <c r="E12" s="98">
        <v>24</v>
      </c>
      <c r="F12" s="125" t="s">
        <v>16</v>
      </c>
      <c r="G12" s="134">
        <v>600000</v>
      </c>
      <c r="H12" s="189"/>
      <c r="I12" s="127">
        <v>160</v>
      </c>
      <c r="J12" s="128">
        <v>240</v>
      </c>
      <c r="K12" s="131">
        <f t="shared" si="0"/>
        <v>400</v>
      </c>
    </row>
    <row r="13" spans="1:11" ht="17" thickBot="1" x14ac:dyDescent="0.25">
      <c r="A13" s="11">
        <v>12</v>
      </c>
      <c r="B13" s="95">
        <v>4</v>
      </c>
      <c r="C13" s="96" t="s">
        <v>27</v>
      </c>
      <c r="D13" s="97" t="s">
        <v>20</v>
      </c>
      <c r="E13" s="98">
        <v>24</v>
      </c>
      <c r="F13" s="125" t="s">
        <v>16</v>
      </c>
      <c r="G13" s="134">
        <v>600000</v>
      </c>
      <c r="H13" s="189"/>
      <c r="I13" s="127">
        <v>160</v>
      </c>
      <c r="J13" s="128">
        <v>240</v>
      </c>
      <c r="K13" s="131">
        <f t="shared" si="0"/>
        <v>400</v>
      </c>
    </row>
    <row r="14" spans="1:11" x14ac:dyDescent="0.2">
      <c r="A14" s="15" t="s">
        <v>29</v>
      </c>
      <c r="B14" s="16"/>
      <c r="C14" s="16"/>
      <c r="D14" s="17"/>
      <c r="E14" s="18"/>
      <c r="F14" s="125"/>
      <c r="G14" s="135">
        <f>SUM(G2:G13)</f>
        <v>7200000</v>
      </c>
      <c r="H14" s="137"/>
      <c r="I14" s="129"/>
      <c r="J14" s="130"/>
      <c r="K14" s="130"/>
    </row>
    <row r="15" spans="1:11" x14ac:dyDescent="0.2">
      <c r="A15" s="23"/>
      <c r="B15" s="23"/>
      <c r="C15" s="23"/>
      <c r="D15" s="24"/>
      <c r="E15" s="24"/>
      <c r="F15" s="25"/>
      <c r="G15" s="24"/>
      <c r="H15" s="24"/>
      <c r="I15" s="120"/>
      <c r="J15" s="120"/>
      <c r="K15" s="138"/>
    </row>
    <row r="16" spans="1:11" x14ac:dyDescent="0.2">
      <c r="A16" s="23"/>
      <c r="B16" s="23"/>
      <c r="C16" s="23"/>
      <c r="D16" s="24"/>
      <c r="E16" s="24"/>
      <c r="F16" s="25"/>
      <c r="G16" s="24"/>
      <c r="H16" s="24"/>
      <c r="I16" s="23"/>
      <c r="J16" s="23"/>
      <c r="K16" s="23"/>
    </row>
    <row r="17" spans="1:11" x14ac:dyDescent="0.2">
      <c r="A17" s="23"/>
      <c r="B17" s="23"/>
      <c r="C17" s="23"/>
      <c r="D17" s="24"/>
      <c r="E17" s="24"/>
      <c r="F17" s="25"/>
      <c r="G17" s="24"/>
      <c r="H17" s="24"/>
      <c r="I17" s="23"/>
      <c r="J17" s="23"/>
      <c r="K17" s="23"/>
    </row>
    <row r="18" spans="1:11" ht="35" thickBot="1" x14ac:dyDescent="0.25">
      <c r="A18" s="99" t="e">
        <v>#NAME?</v>
      </c>
      <c r="B18" s="100" t="s">
        <v>0</v>
      </c>
      <c r="C18" s="101" t="s">
        <v>1</v>
      </c>
      <c r="D18" s="101" t="s">
        <v>2</v>
      </c>
      <c r="E18" s="4" t="s">
        <v>3</v>
      </c>
      <c r="F18" s="5"/>
      <c r="G18" s="102" t="s">
        <v>5</v>
      </c>
      <c r="H18" s="102" t="s">
        <v>6</v>
      </c>
      <c r="I18" s="126" t="s">
        <v>207</v>
      </c>
      <c r="J18" s="126" t="s">
        <v>177</v>
      </c>
      <c r="K18" s="126" t="s">
        <v>208</v>
      </c>
    </row>
    <row r="19" spans="1:11" ht="16" customHeight="1" x14ac:dyDescent="0.2">
      <c r="A19" s="105">
        <v>1</v>
      </c>
      <c r="B19" s="106">
        <v>5</v>
      </c>
      <c r="C19" s="106" t="s">
        <v>11</v>
      </c>
      <c r="D19" s="107" t="s">
        <v>24</v>
      </c>
      <c r="E19" s="106">
        <v>2.4</v>
      </c>
      <c r="F19" s="125" t="s">
        <v>16</v>
      </c>
      <c r="G19" s="108">
        <v>600000</v>
      </c>
      <c r="H19" s="190" t="s">
        <v>205</v>
      </c>
      <c r="I19" s="127">
        <v>160</v>
      </c>
      <c r="J19" s="128">
        <v>240</v>
      </c>
      <c r="K19" s="131">
        <f>SUM(I19:J19)</f>
        <v>400</v>
      </c>
    </row>
    <row r="20" spans="1:11" x14ac:dyDescent="0.2">
      <c r="A20" s="109">
        <v>2</v>
      </c>
      <c r="B20" s="106">
        <v>5</v>
      </c>
      <c r="C20" s="106" t="s">
        <v>12</v>
      </c>
      <c r="D20" s="107" t="s">
        <v>24</v>
      </c>
      <c r="E20" s="106">
        <v>2.4</v>
      </c>
      <c r="F20" s="125" t="s">
        <v>16</v>
      </c>
      <c r="G20" s="108">
        <v>600000</v>
      </c>
      <c r="H20" s="190"/>
      <c r="I20" s="127">
        <v>160</v>
      </c>
      <c r="J20" s="128">
        <v>240</v>
      </c>
      <c r="K20" s="131">
        <f t="shared" ref="K20:K21" si="1">SUM(I20:J20)</f>
        <v>400</v>
      </c>
    </row>
    <row r="21" spans="1:11" x14ac:dyDescent="0.2">
      <c r="A21" s="109">
        <v>3</v>
      </c>
      <c r="B21" s="106">
        <v>5</v>
      </c>
      <c r="C21" s="106" t="s">
        <v>14</v>
      </c>
      <c r="D21" s="107" t="s">
        <v>24</v>
      </c>
      <c r="E21" s="106">
        <v>2.4</v>
      </c>
      <c r="F21" s="5" t="s">
        <v>16</v>
      </c>
      <c r="G21" s="108">
        <v>600000</v>
      </c>
      <c r="H21" s="190"/>
      <c r="I21" s="127">
        <v>160</v>
      </c>
      <c r="J21" s="128">
        <v>240</v>
      </c>
      <c r="K21" s="131">
        <f t="shared" si="1"/>
        <v>400</v>
      </c>
    </row>
    <row r="22" spans="1:11" ht="25" customHeight="1" thickBot="1" x14ac:dyDescent="0.25">
      <c r="A22" s="110">
        <v>4</v>
      </c>
      <c r="B22" s="111">
        <v>6</v>
      </c>
      <c r="C22" s="111" t="s">
        <v>15</v>
      </c>
      <c r="D22" s="13" t="s">
        <v>241</v>
      </c>
      <c r="E22" s="111">
        <v>24</v>
      </c>
      <c r="F22" s="125" t="s">
        <v>16</v>
      </c>
      <c r="G22" s="108">
        <v>600000</v>
      </c>
      <c r="H22" s="190"/>
      <c r="I22" s="127">
        <v>160</v>
      </c>
      <c r="J22" s="128">
        <v>240</v>
      </c>
      <c r="K22" s="131">
        <f>SUM(I22:J22)</f>
        <v>400</v>
      </c>
    </row>
    <row r="23" spans="1:11" x14ac:dyDescent="0.2">
      <c r="A23" s="109">
        <v>5</v>
      </c>
      <c r="B23" s="111">
        <v>6</v>
      </c>
      <c r="C23" s="111" t="s">
        <v>17</v>
      </c>
      <c r="D23" s="13" t="s">
        <v>241</v>
      </c>
      <c r="E23" s="111">
        <v>24</v>
      </c>
      <c r="F23" s="125" t="s">
        <v>16</v>
      </c>
      <c r="G23" s="108">
        <v>600000</v>
      </c>
      <c r="H23" s="190"/>
      <c r="I23" s="127">
        <v>160</v>
      </c>
      <c r="J23" s="128">
        <v>240</v>
      </c>
      <c r="K23" s="131">
        <f t="shared" ref="K23:K24" si="2">SUM(I23:J23)</f>
        <v>400</v>
      </c>
    </row>
    <row r="24" spans="1:11" x14ac:dyDescent="0.2">
      <c r="A24" s="109">
        <v>6</v>
      </c>
      <c r="B24" s="111">
        <v>6</v>
      </c>
      <c r="C24" s="111" t="s">
        <v>19</v>
      </c>
      <c r="D24" s="13" t="s">
        <v>241</v>
      </c>
      <c r="E24" s="111">
        <v>24</v>
      </c>
      <c r="F24" s="5" t="s">
        <v>16</v>
      </c>
      <c r="G24" s="108">
        <v>600000</v>
      </c>
      <c r="H24" s="190"/>
      <c r="I24" s="127">
        <v>160</v>
      </c>
      <c r="J24" s="128">
        <v>240</v>
      </c>
      <c r="K24" s="131">
        <f t="shared" si="2"/>
        <v>400</v>
      </c>
    </row>
    <row r="25" spans="1:11" x14ac:dyDescent="0.2">
      <c r="A25" s="109">
        <v>7</v>
      </c>
      <c r="B25" s="112">
        <v>7</v>
      </c>
      <c r="C25" s="112" t="s">
        <v>21</v>
      </c>
      <c r="D25" s="113" t="s">
        <v>242</v>
      </c>
      <c r="E25" s="112">
        <v>2.4</v>
      </c>
      <c r="F25" s="125" t="s">
        <v>16</v>
      </c>
      <c r="G25" s="108">
        <v>600000</v>
      </c>
      <c r="H25" s="190"/>
      <c r="I25" s="191" t="s">
        <v>209</v>
      </c>
      <c r="J25" s="192"/>
      <c r="K25" s="193"/>
    </row>
    <row r="26" spans="1:11" x14ac:dyDescent="0.2">
      <c r="A26" s="109">
        <v>8</v>
      </c>
      <c r="B26" s="112">
        <v>7</v>
      </c>
      <c r="C26" s="112" t="s">
        <v>22</v>
      </c>
      <c r="D26" s="113" t="s">
        <v>242</v>
      </c>
      <c r="E26" s="112">
        <v>2.4</v>
      </c>
      <c r="F26" s="125" t="s">
        <v>16</v>
      </c>
      <c r="G26" s="114">
        <v>600000</v>
      </c>
      <c r="H26" s="190"/>
      <c r="I26" s="194"/>
      <c r="J26" s="195"/>
      <c r="K26" s="196"/>
    </row>
    <row r="27" spans="1:11" x14ac:dyDescent="0.2">
      <c r="A27" s="109">
        <v>9</v>
      </c>
      <c r="B27" s="168">
        <v>7</v>
      </c>
      <c r="C27" s="168" t="s">
        <v>23</v>
      </c>
      <c r="D27" s="169" t="s">
        <v>233</v>
      </c>
      <c r="E27" s="168">
        <v>24</v>
      </c>
      <c r="F27" s="5" t="s">
        <v>16</v>
      </c>
      <c r="G27" s="114">
        <v>600000</v>
      </c>
      <c r="H27" s="190"/>
      <c r="I27" s="194"/>
      <c r="J27" s="195"/>
      <c r="K27" s="196"/>
    </row>
    <row r="28" spans="1:11" x14ac:dyDescent="0.2">
      <c r="A28" s="109">
        <v>10</v>
      </c>
      <c r="B28" s="168">
        <v>8</v>
      </c>
      <c r="C28" s="168" t="s">
        <v>25</v>
      </c>
      <c r="D28" s="169" t="s">
        <v>233</v>
      </c>
      <c r="E28" s="168">
        <v>24</v>
      </c>
      <c r="F28" s="125" t="s">
        <v>16</v>
      </c>
      <c r="G28" s="114">
        <v>600000</v>
      </c>
      <c r="H28" s="190"/>
      <c r="I28" s="197"/>
      <c r="J28" s="198"/>
      <c r="K28" s="199"/>
    </row>
    <row r="29" spans="1:11" x14ac:dyDescent="0.2">
      <c r="A29" s="109">
        <v>11</v>
      </c>
      <c r="B29" s="115">
        <v>8</v>
      </c>
      <c r="C29" s="115" t="s">
        <v>26</v>
      </c>
      <c r="D29" s="116" t="s">
        <v>28</v>
      </c>
      <c r="E29" s="115">
        <v>0</v>
      </c>
      <c r="F29" s="125" t="s">
        <v>16</v>
      </c>
      <c r="G29" s="114">
        <v>600000</v>
      </c>
      <c r="H29" s="190"/>
      <c r="I29" s="139"/>
      <c r="J29" s="139"/>
      <c r="K29" s="139"/>
    </row>
    <row r="30" spans="1:11" ht="17" thickBot="1" x14ac:dyDescent="0.25">
      <c r="A30" s="110">
        <v>12</v>
      </c>
      <c r="B30" s="115"/>
      <c r="C30" s="115"/>
      <c r="D30" s="116"/>
      <c r="E30" s="115"/>
      <c r="F30" s="5"/>
      <c r="G30" s="114">
        <v>600000</v>
      </c>
      <c r="H30" s="190"/>
      <c r="I30" s="139"/>
      <c r="J30" s="139"/>
      <c r="K30" s="139"/>
    </row>
    <row r="31" spans="1:11" x14ac:dyDescent="0.2">
      <c r="A31" s="117" t="s">
        <v>206</v>
      </c>
      <c r="B31" s="118"/>
      <c r="C31" s="119"/>
      <c r="D31" s="119"/>
      <c r="E31" s="119"/>
      <c r="F31" s="120"/>
      <c r="G31" s="114">
        <v>7200000</v>
      </c>
      <c r="H31" s="148"/>
      <c r="I31" s="139"/>
      <c r="J31" s="139"/>
      <c r="K31" s="139"/>
    </row>
    <row r="34" spans="1:4" x14ac:dyDescent="0.2">
      <c r="A34" s="77" t="s">
        <v>203</v>
      </c>
      <c r="B34" s="78"/>
      <c r="C34" s="78"/>
      <c r="D34" s="78"/>
    </row>
    <row r="35" spans="1:4" x14ac:dyDescent="0.2">
      <c r="A35" s="75" t="s">
        <v>192</v>
      </c>
    </row>
    <row r="36" spans="1:4" x14ac:dyDescent="0.2">
      <c r="A36" s="35" t="s">
        <v>146</v>
      </c>
    </row>
    <row r="37" spans="1:4" x14ac:dyDescent="0.2">
      <c r="A37" t="s">
        <v>193</v>
      </c>
    </row>
    <row r="39" spans="1:4" x14ac:dyDescent="0.2">
      <c r="A39" s="43" t="s">
        <v>194</v>
      </c>
    </row>
    <row r="40" spans="1:4" ht="19" x14ac:dyDescent="0.25">
      <c r="A40" t="s">
        <v>195</v>
      </c>
      <c r="B40" s="76"/>
    </row>
    <row r="41" spans="1:4" x14ac:dyDescent="0.2">
      <c r="A41" t="s">
        <v>196</v>
      </c>
    </row>
    <row r="42" spans="1:4" x14ac:dyDescent="0.2">
      <c r="A42" t="s">
        <v>197</v>
      </c>
    </row>
    <row r="43" spans="1:4" x14ac:dyDescent="0.2">
      <c r="A43" t="s">
        <v>198</v>
      </c>
    </row>
    <row r="44" spans="1:4" x14ac:dyDescent="0.2">
      <c r="A44" t="s">
        <v>199</v>
      </c>
    </row>
    <row r="45" spans="1:4" x14ac:dyDescent="0.2">
      <c r="A45" t="s">
        <v>200</v>
      </c>
    </row>
    <row r="46" spans="1:4" x14ac:dyDescent="0.2">
      <c r="A46" t="s">
        <v>201</v>
      </c>
    </row>
    <row r="47" spans="1:4" x14ac:dyDescent="0.2">
      <c r="A47" t="s">
        <v>202</v>
      </c>
    </row>
    <row r="48" spans="1:4" x14ac:dyDescent="0.2">
      <c r="A48" t="s">
        <v>243</v>
      </c>
    </row>
  </sheetData>
  <mergeCells count="3">
    <mergeCell ref="H2:H13"/>
    <mergeCell ref="H19:H30"/>
    <mergeCell ref="I25:K28"/>
  </mergeCells>
  <pageMargins left="0.7" right="0.7" top="0.75" bottom="0.75" header="0.3" footer="0.3"/>
  <pageSetup scale="48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516D-F3E1-1142-BDDE-031A506C2124}">
  <dimension ref="A1:G24"/>
  <sheetViews>
    <sheetView workbookViewId="0">
      <selection activeCell="C32" sqref="C32"/>
    </sheetView>
  </sheetViews>
  <sheetFormatPr baseColWidth="10" defaultRowHeight="16" x14ac:dyDescent="0.2"/>
  <cols>
    <col min="1" max="1" width="28.83203125" customWidth="1"/>
  </cols>
  <sheetData>
    <row r="1" spans="1:7" x14ac:dyDescent="0.2">
      <c r="A1" t="s">
        <v>251</v>
      </c>
      <c r="B1" t="s">
        <v>253</v>
      </c>
      <c r="C1" t="s">
        <v>254</v>
      </c>
      <c r="D1" t="s">
        <v>255</v>
      </c>
      <c r="E1" t="s">
        <v>256</v>
      </c>
      <c r="F1" t="s">
        <v>257</v>
      </c>
      <c r="G1" t="s">
        <v>258</v>
      </c>
    </row>
    <row r="2" spans="1:7" x14ac:dyDescent="0.2">
      <c r="A2" t="s">
        <v>252</v>
      </c>
      <c r="B2" s="201">
        <v>1.362E-5</v>
      </c>
      <c r="C2">
        <v>350.38799999999998</v>
      </c>
      <c r="D2">
        <v>60</v>
      </c>
      <c r="E2">
        <v>4095</v>
      </c>
      <c r="F2">
        <v>5.0000000000000001E-3</v>
      </c>
      <c r="G2">
        <v>8114633</v>
      </c>
    </row>
    <row r="3" spans="1:7" x14ac:dyDescent="0.2">
      <c r="A3" t="s">
        <v>259</v>
      </c>
      <c r="B3" s="201">
        <v>1.5270000000000001E-5</v>
      </c>
      <c r="C3">
        <v>523.63300000000004</v>
      </c>
      <c r="D3">
        <v>80</v>
      </c>
      <c r="E3">
        <v>4095</v>
      </c>
      <c r="F3">
        <v>8.0000000000000002E-3</v>
      </c>
      <c r="G3">
        <v>13590362</v>
      </c>
    </row>
    <row r="4" spans="1:7" x14ac:dyDescent="0.2">
      <c r="A4" t="s">
        <v>260</v>
      </c>
      <c r="B4" s="201">
        <v>8.8370000000000003E-6</v>
      </c>
      <c r="C4">
        <v>642.04999999999995</v>
      </c>
      <c r="D4">
        <v>178</v>
      </c>
      <c r="E4">
        <v>4095</v>
      </c>
      <c r="F4">
        <v>6.0000000000000001E-3</v>
      </c>
      <c r="G4">
        <v>9644237</v>
      </c>
    </row>
    <row r="5" spans="1:7" x14ac:dyDescent="0.2">
      <c r="A5" t="s">
        <v>260</v>
      </c>
      <c r="B5" s="201">
        <v>6.1439999999999995E-5</v>
      </c>
      <c r="C5">
        <v>726.30200000000002</v>
      </c>
      <c r="D5">
        <v>170</v>
      </c>
      <c r="E5">
        <v>4095</v>
      </c>
      <c r="F5">
        <v>4.4999999999999998E-2</v>
      </c>
      <c r="G5">
        <v>75857159</v>
      </c>
    </row>
    <row r="6" spans="1:7" x14ac:dyDescent="0.2">
      <c r="A6" t="s">
        <v>261</v>
      </c>
      <c r="B6" s="201">
        <v>1.4860000000000001E-4</v>
      </c>
      <c r="C6">
        <v>918.33399999999995</v>
      </c>
      <c r="D6">
        <v>185</v>
      </c>
      <c r="E6">
        <v>4095</v>
      </c>
      <c r="F6">
        <v>0.13600000000000001</v>
      </c>
      <c r="G6">
        <v>231946271</v>
      </c>
    </row>
    <row r="7" spans="1:7" x14ac:dyDescent="0.2">
      <c r="A7" t="s">
        <v>261</v>
      </c>
      <c r="B7" s="201">
        <v>5.1350000000000001E-5</v>
      </c>
      <c r="C7">
        <v>770.55600000000004</v>
      </c>
      <c r="D7">
        <v>114</v>
      </c>
      <c r="E7">
        <v>4095</v>
      </c>
      <c r="F7">
        <v>0.04</v>
      </c>
      <c r="G7">
        <v>67260312</v>
      </c>
    </row>
    <row r="8" spans="1:7" x14ac:dyDescent="0.2">
      <c r="A8" t="s">
        <v>261</v>
      </c>
      <c r="B8" s="201">
        <v>2.747E-5</v>
      </c>
      <c r="C8">
        <v>913.83199999999999</v>
      </c>
      <c r="D8">
        <v>185</v>
      </c>
      <c r="E8">
        <v>4095</v>
      </c>
      <c r="F8">
        <v>2.5000000000000001E-2</v>
      </c>
      <c r="G8">
        <v>42669579</v>
      </c>
    </row>
    <row r="9" spans="1:7" x14ac:dyDescent="0.2">
      <c r="A9" t="s">
        <v>262</v>
      </c>
      <c r="B9" s="201">
        <v>3.6890000000000001E-5</v>
      </c>
      <c r="C9">
        <v>268.959</v>
      </c>
      <c r="D9">
        <v>16</v>
      </c>
      <c r="E9">
        <v>4095</v>
      </c>
      <c r="F9">
        <v>0.01</v>
      </c>
      <c r="G9">
        <v>16864539</v>
      </c>
    </row>
    <row r="10" spans="1:7" x14ac:dyDescent="0.2">
      <c r="A10" t="s">
        <v>262</v>
      </c>
      <c r="B10" s="201">
        <v>3.0599999999999998E-5</v>
      </c>
      <c r="C10">
        <v>338.55</v>
      </c>
      <c r="D10">
        <v>7</v>
      </c>
      <c r="E10">
        <v>4095</v>
      </c>
      <c r="F10">
        <v>0.01</v>
      </c>
      <c r="G10">
        <v>17610717</v>
      </c>
    </row>
    <row r="11" spans="1:7" x14ac:dyDescent="0.2">
      <c r="A11" t="s">
        <v>262</v>
      </c>
      <c r="B11" s="201">
        <v>3.0450000000000002E-5</v>
      </c>
      <c r="C11">
        <v>338.07900000000001</v>
      </c>
      <c r="D11">
        <v>7</v>
      </c>
      <c r="E11">
        <v>4095</v>
      </c>
      <c r="F11">
        <v>0.01</v>
      </c>
      <c r="G11">
        <v>17501023</v>
      </c>
    </row>
    <row r="12" spans="1:7" x14ac:dyDescent="0.2">
      <c r="A12" t="s">
        <v>263</v>
      </c>
      <c r="B12" s="201">
        <v>1.005E-5</v>
      </c>
      <c r="C12">
        <v>757.971</v>
      </c>
      <c r="D12">
        <v>197</v>
      </c>
      <c r="E12">
        <v>4095</v>
      </c>
      <c r="F12">
        <v>8.0000000000000002E-3</v>
      </c>
      <c r="G12">
        <v>12947653</v>
      </c>
    </row>
    <row r="13" spans="1:7" x14ac:dyDescent="0.2">
      <c r="A13" t="s">
        <v>263</v>
      </c>
      <c r="B13" s="201">
        <v>1.8009999999999999E-5</v>
      </c>
      <c r="C13">
        <v>723.20399999999995</v>
      </c>
      <c r="D13">
        <v>101</v>
      </c>
      <c r="E13">
        <v>4095</v>
      </c>
      <c r="F13">
        <v>1.2999999999999999E-2</v>
      </c>
      <c r="G13">
        <v>22135820</v>
      </c>
    </row>
    <row r="14" spans="1:7" x14ac:dyDescent="0.2">
      <c r="A14" t="s">
        <v>263</v>
      </c>
      <c r="B14" s="201">
        <v>1.8009999999999999E-5</v>
      </c>
      <c r="C14">
        <v>287.346</v>
      </c>
      <c r="D14">
        <v>2</v>
      </c>
      <c r="E14">
        <v>4095</v>
      </c>
      <c r="F14">
        <v>5.0000000000000001E-3</v>
      </c>
      <c r="G14">
        <v>8795086</v>
      </c>
    </row>
    <row r="15" spans="1:7" x14ac:dyDescent="0.2">
      <c r="A15" t="s">
        <v>264</v>
      </c>
      <c r="B15" s="201">
        <v>1.288E-5</v>
      </c>
      <c r="C15">
        <v>459.22699999999998</v>
      </c>
      <c r="D15">
        <v>81</v>
      </c>
      <c r="E15">
        <v>4095</v>
      </c>
      <c r="F15">
        <v>6.0000000000000001E-3</v>
      </c>
      <c r="G15">
        <v>10056156</v>
      </c>
    </row>
    <row r="16" spans="1:7" x14ac:dyDescent="0.2">
      <c r="A16" s="27" t="s">
        <v>264</v>
      </c>
      <c r="B16" s="201">
        <v>3.8989999999999998E-5</v>
      </c>
      <c r="C16">
        <v>653.69000000000005</v>
      </c>
      <c r="D16">
        <v>105</v>
      </c>
      <c r="E16">
        <v>4095</v>
      </c>
      <c r="F16">
        <v>2.5000000000000001E-2</v>
      </c>
      <c r="G16">
        <v>43318713</v>
      </c>
    </row>
    <row r="17" spans="1:7" x14ac:dyDescent="0.2">
      <c r="A17" s="27" t="s">
        <v>264</v>
      </c>
      <c r="B17" s="201">
        <v>4.5210000000000003E-5</v>
      </c>
      <c r="C17">
        <v>718.15099999999995</v>
      </c>
      <c r="D17">
        <v>119</v>
      </c>
      <c r="E17">
        <v>4095</v>
      </c>
      <c r="F17">
        <v>3.2000000000000001E-2</v>
      </c>
      <c r="G17">
        <v>55194912</v>
      </c>
    </row>
    <row r="18" spans="1:7" x14ac:dyDescent="0.2">
      <c r="A18" s="27" t="s">
        <v>265</v>
      </c>
      <c r="B18" s="201">
        <v>4.7899999999999999E-5</v>
      </c>
      <c r="C18">
        <v>612.83600000000001</v>
      </c>
      <c r="D18">
        <v>122</v>
      </c>
      <c r="E18">
        <v>4095</v>
      </c>
      <c r="F18">
        <v>2.9000000000000001E-2</v>
      </c>
      <c r="G18">
        <v>49903263</v>
      </c>
    </row>
    <row r="19" spans="1:7" x14ac:dyDescent="0.2">
      <c r="A19" s="27" t="s">
        <v>265</v>
      </c>
      <c r="B19" s="201">
        <v>4.1289999999999999E-5</v>
      </c>
      <c r="C19">
        <v>822.67</v>
      </c>
      <c r="D19">
        <v>211</v>
      </c>
      <c r="E19">
        <v>4095</v>
      </c>
      <c r="F19">
        <v>3.4000000000000002E-2</v>
      </c>
      <c r="G19">
        <v>57744871</v>
      </c>
    </row>
    <row r="20" spans="1:7" x14ac:dyDescent="0.2">
      <c r="A20" s="27" t="s">
        <v>265</v>
      </c>
      <c r="B20" s="201">
        <v>2.472E-5</v>
      </c>
      <c r="C20">
        <v>798.01800000000003</v>
      </c>
      <c r="D20">
        <v>73</v>
      </c>
      <c r="E20">
        <v>4095</v>
      </c>
      <c r="F20">
        <v>0.02</v>
      </c>
      <c r="G20">
        <v>33526337</v>
      </c>
    </row>
    <row r="21" spans="1:7" x14ac:dyDescent="0.2">
      <c r="A21" s="27" t="s">
        <v>266</v>
      </c>
      <c r="B21" s="201">
        <v>6.4519999999999999E-5</v>
      </c>
      <c r="C21">
        <v>860.50599999999997</v>
      </c>
      <c r="D21">
        <v>245</v>
      </c>
      <c r="E21">
        <v>4095</v>
      </c>
      <c r="F21">
        <v>5.6000000000000001E-2</v>
      </c>
      <c r="G21">
        <v>94369147</v>
      </c>
    </row>
    <row r="22" spans="1:7" x14ac:dyDescent="0.2">
      <c r="A22" s="27" t="s">
        <v>266</v>
      </c>
      <c r="B22" s="201">
        <v>4.0949999999999999E-5</v>
      </c>
      <c r="C22">
        <v>857.31899999999996</v>
      </c>
      <c r="D22">
        <v>2</v>
      </c>
      <c r="E22">
        <v>4095</v>
      </c>
      <c r="F22">
        <v>3.5000000000000003E-2</v>
      </c>
      <c r="G22">
        <v>59674525</v>
      </c>
    </row>
    <row r="23" spans="1:7" x14ac:dyDescent="0.2">
      <c r="A23" s="27" t="s">
        <v>266</v>
      </c>
      <c r="B23" s="201">
        <v>6.6439999999999994E-5</v>
      </c>
      <c r="C23">
        <v>773.62599999999998</v>
      </c>
      <c r="D23">
        <v>130</v>
      </c>
      <c r="E23">
        <v>4095</v>
      </c>
      <c r="F23">
        <v>5.0999999999999997E-2</v>
      </c>
      <c r="G23">
        <v>87372510</v>
      </c>
    </row>
    <row r="24" spans="1:7" x14ac:dyDescent="0.2">
      <c r="A24" s="27" t="s">
        <v>28</v>
      </c>
      <c r="B24" s="201">
        <v>7.3900000000000004E-6</v>
      </c>
      <c r="C24">
        <v>640.9</v>
      </c>
      <c r="D24">
        <v>228</v>
      </c>
      <c r="E24">
        <v>4095</v>
      </c>
      <c r="F24">
        <v>5.0000000000000001E-3</v>
      </c>
      <c r="G24">
        <v>8050346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6B0B740ECD7F418164696BD5D45C61" ma:contentTypeVersion="16" ma:contentTypeDescription="Create a new document." ma:contentTypeScope="" ma:versionID="a5c5d7a47d49c3a9e8877a8f98704af3">
  <xsd:schema xmlns:xsd="http://www.w3.org/2001/XMLSchema" xmlns:xs="http://www.w3.org/2001/XMLSchema" xmlns:p="http://schemas.microsoft.com/office/2006/metadata/properties" xmlns:ns2="1ede3b14-c407-4f78-a408-31a7f74c0476" xmlns:ns3="6d9280eb-d935-48c4-a9fd-fd18a0df2635" targetNamespace="http://schemas.microsoft.com/office/2006/metadata/properties" ma:root="true" ma:fieldsID="010a9214fda009d5579bf84dd4bef4df" ns2:_="" ns3:_="">
    <xsd:import namespace="1ede3b14-c407-4f78-a408-31a7f74c0476"/>
    <xsd:import namespace="6d9280eb-d935-48c4-a9fd-fd18a0df26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e3b14-c407-4f78-a408-31a7f74c0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dff210b-1a75-4f95-bf42-e73e2711a7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280eb-d935-48c4-a9fd-fd18a0df263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1c67233-d297-4e01-a813-c986068440d3}" ma:internalName="TaxCatchAll" ma:showField="CatchAllData" ma:web="6d9280eb-d935-48c4-a9fd-fd18a0df26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de3b14-c407-4f78-a408-31a7f74c0476">
      <Terms xmlns="http://schemas.microsoft.com/office/infopath/2007/PartnerControls"/>
    </lcf76f155ced4ddcb4097134ff3c332f>
    <TaxCatchAll xmlns="6d9280eb-d935-48c4-a9fd-fd18a0df2635" xsi:nil="true"/>
  </documentManagement>
</p:properties>
</file>

<file path=customXml/itemProps1.xml><?xml version="1.0" encoding="utf-8"?>
<ds:datastoreItem xmlns:ds="http://schemas.openxmlformats.org/officeDocument/2006/customXml" ds:itemID="{ED81DC2E-86E8-496E-9C9C-8BA08A3E8F4F}"/>
</file>

<file path=customXml/itemProps2.xml><?xml version="1.0" encoding="utf-8"?>
<ds:datastoreItem xmlns:ds="http://schemas.openxmlformats.org/officeDocument/2006/customXml" ds:itemID="{1F2703B1-A56C-4AC6-A7E1-99E5D289E218}"/>
</file>

<file path=customXml/itemProps3.xml><?xml version="1.0" encoding="utf-8"?>
<ds:datastoreItem xmlns:ds="http://schemas.openxmlformats.org/officeDocument/2006/customXml" ds:itemID="{7836002D-F165-4F01-8A15-9D59223BD3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Chip Layout</vt:lpstr>
      <vt:lpstr>Timeline</vt:lpstr>
      <vt:lpstr>Seeding Summary </vt:lpstr>
      <vt:lpstr>Lip-RNP preparation </vt:lpstr>
      <vt:lpstr>Cell Imaging </vt:lpstr>
      <vt:lpstr>Questionnaire </vt:lpstr>
      <vt:lpstr>NC preparation and Delivery </vt:lpstr>
      <vt:lpstr>Image J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Joud Mulla</dc:creator>
  <cp:lastModifiedBy>Joud Mulla</cp:lastModifiedBy>
  <cp:lastPrinted>2021-03-19T18:02:10Z</cp:lastPrinted>
  <dcterms:created xsi:type="dcterms:W3CDTF">2021-03-01T23:23:49Z</dcterms:created>
  <dcterms:modified xsi:type="dcterms:W3CDTF">2021-03-29T18:58:24Z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0x010100176B0B740ECD7F418164696BD5D45C61</vt:lpwstr>
  </property>
</Properties>
</file>